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uctions" sheetId="1" r:id="rId1"/>
    <sheet name="Steel Rinse" sheetId="2" r:id="rId2"/>
    <sheet name="Aluminium Rinse" sheetId="3" r:id="rId3"/>
    <sheet name="Steel No-Rinse" sheetId="4" r:id="rId4"/>
    <sheet name="Aluminium No-Rinse" sheetId="5" r:id="rId5"/>
  </sheets>
  <definedNames>
    <definedName name="_xlnm.Print_Area" localSheetId="1">'Steel Rinse'!$A$1:$I$236</definedName>
  </definedNames>
  <calcPr fullCalcOnLoad="1"/>
</workbook>
</file>

<file path=xl/comments2.xml><?xml version="1.0" encoding="utf-8"?>
<comments xmlns="http://schemas.openxmlformats.org/spreadsheetml/2006/main">
  <authors>
    <author>Graeme Peacock</author>
  </authors>
  <commentList>
    <comment ref="B2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The average lines speed over the period (typically over 1 year)</t>
        </r>
      </text>
    </comment>
    <comment ref="B3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The average strip width over the period, typically over 1 year</t>
        </r>
      </text>
    </comment>
    <comment ref="B5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the size of the preflooder (typically river) to which you discharge in terms of water flow</t>
        </r>
      </text>
    </comment>
    <comment ref="B15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factor of dilution of chemical treatment compounds during water rinsing prior to enter the next chemical teatment process step</t>
        </r>
      </text>
    </comment>
    <comment ref="B27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factor of dilution of chemical treatment compounds during water rinsing prior to enter the next chemical teatment process step</t>
        </r>
      </text>
    </comment>
    <comment ref="B42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factor of dilution of chemical treatment compounds during water rinsing prior to enter the next chemical teatment process step</t>
        </r>
      </text>
    </comment>
    <comment ref="A37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Chromate rinse</t>
        </r>
      </text>
    </comment>
    <comment ref="A38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Usually only used if no chromate rinse</t>
        </r>
      </text>
    </comment>
  </commentList>
</comments>
</file>

<file path=xl/comments3.xml><?xml version="1.0" encoding="utf-8"?>
<comments xmlns="http://schemas.openxmlformats.org/spreadsheetml/2006/main">
  <authors>
    <author>Graeme Peacock</author>
  </authors>
  <commentList>
    <comment ref="B2" authorId="0">
      <text>
        <r>
          <rPr>
            <sz val="12"/>
            <rFont val="Tahoma"/>
            <family val="2"/>
          </rPr>
          <t>The average lines speed over the period (typically over 1 year)</t>
        </r>
      </text>
    </comment>
    <comment ref="B3" authorId="0">
      <text>
        <r>
          <rPr>
            <sz val="12"/>
            <rFont val="Tahoma"/>
            <family val="2"/>
          </rPr>
          <t>The average strip width over the period, typically over 1 year</t>
        </r>
      </text>
    </comment>
    <comment ref="B6" authorId="0">
      <text>
        <r>
          <rPr>
            <sz val="12"/>
            <rFont val="Tahoma"/>
            <family val="2"/>
          </rPr>
          <t>The size of the preflooder (typically river) to which you discharge in terms of water flow</t>
        </r>
      </text>
    </comment>
    <comment ref="B5" authorId="0">
      <text>
        <r>
          <rPr>
            <sz val="12"/>
            <rFont val="Tahoma"/>
            <family val="2"/>
          </rPr>
          <t>Factor of dilution of chemical treatment compounds during water rinsing prior to enter the next chemical teatment process step</t>
        </r>
      </text>
    </comment>
  </commentList>
</comments>
</file>

<file path=xl/comments4.xml><?xml version="1.0" encoding="utf-8"?>
<comments xmlns="http://schemas.openxmlformats.org/spreadsheetml/2006/main">
  <authors>
    <author>Graeme Peacock</author>
  </authors>
  <commentList>
    <comment ref="B2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The average lines speed over the period (typically over 1 year)</t>
        </r>
      </text>
    </comment>
    <comment ref="B3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The average strip width over the period, typically over 1 year</t>
        </r>
      </text>
    </comment>
    <comment ref="B6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the size of the preflooder (typically river) to which you discharge in terms of water flow</t>
        </r>
      </text>
    </comment>
    <comment ref="B5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factor of dilution of chemical treatment compounds during water rinsing prior to enter the next chemical teatment process step</t>
        </r>
      </text>
    </comment>
  </commentList>
</comments>
</file>

<file path=xl/comments5.xml><?xml version="1.0" encoding="utf-8"?>
<comments xmlns="http://schemas.openxmlformats.org/spreadsheetml/2006/main">
  <authors>
    <author>Graeme Peacock</author>
  </authors>
  <commentList>
    <comment ref="B2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The average lines speed over the period (typically over 1 year)</t>
        </r>
      </text>
    </comment>
    <comment ref="B3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The average strip width over the period, typically over 1 year</t>
        </r>
      </text>
    </comment>
    <comment ref="B6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the size of the preflooder (typically river) to which you discharge in terms of water flow</t>
        </r>
      </text>
    </comment>
    <comment ref="B5" authorId="0">
      <text>
        <r>
          <rPr>
            <b/>
            <sz val="8"/>
            <rFont val="Tahoma"/>
            <family val="0"/>
          </rPr>
          <t>Graeme Peacock:</t>
        </r>
        <r>
          <rPr>
            <sz val="8"/>
            <rFont val="Tahoma"/>
            <family val="0"/>
          </rPr>
          <t xml:space="preserve">
factor of dilution of chemical treatment compounds during water rinsing prior to enter the next chemical teatment process step</t>
        </r>
      </text>
    </comment>
  </commentList>
</comments>
</file>

<file path=xl/sharedStrings.xml><?xml version="1.0" encoding="utf-8"?>
<sst xmlns="http://schemas.openxmlformats.org/spreadsheetml/2006/main" count="974" uniqueCount="220">
  <si>
    <t>strong alkaline</t>
  </si>
  <si>
    <t>acidic</t>
  </si>
  <si>
    <t>no rinse, chrome</t>
  </si>
  <si>
    <t>no rinse, chrome free</t>
  </si>
  <si>
    <t>rinse chrome</t>
  </si>
  <si>
    <t>rinse chrome free</t>
  </si>
  <si>
    <t>complex oxide</t>
  </si>
  <si>
    <t>post rinse, chrome</t>
  </si>
  <si>
    <t>post rinse, chrome free</t>
  </si>
  <si>
    <t>appr. overflow (l/h)</t>
  </si>
  <si>
    <t>major compounds</t>
  </si>
  <si>
    <t>type of product</t>
  </si>
  <si>
    <t>Ceaning prior to Coil Coating</t>
  </si>
  <si>
    <t>Conversion Coating prior to Coil Coating</t>
  </si>
  <si>
    <t>appr. bath conc. (Mol/l)</t>
  </si>
  <si>
    <t xml:space="preserve"> </t>
  </si>
  <si>
    <t>NaOH</t>
  </si>
  <si>
    <t>amount of wastewater chemicals (kg/h)</t>
  </si>
  <si>
    <t xml:space="preserve">type of wastewater chemicals </t>
  </si>
  <si>
    <t>amount of compounds to be treated (Mol/h)</t>
  </si>
  <si>
    <t>factors F11/E11 for:</t>
  </si>
  <si>
    <t>EXAMPLE!</t>
  </si>
  <si>
    <t>Cleaning section</t>
  </si>
  <si>
    <t>Cleaner 1</t>
  </si>
  <si>
    <t>Cleaner 2</t>
  </si>
  <si>
    <t>Rinse 1</t>
  </si>
  <si>
    <t>Rinse 2</t>
  </si>
  <si>
    <t>Rinse 3</t>
  </si>
  <si>
    <t>compounds</t>
  </si>
  <si>
    <t>Surfactant</t>
  </si>
  <si>
    <t>input</t>
  </si>
  <si>
    <t>General Input Data :</t>
  </si>
  <si>
    <t>Line speed</t>
  </si>
  <si>
    <t>m/min</t>
  </si>
  <si>
    <t>Strip width</t>
  </si>
  <si>
    <t>m</t>
  </si>
  <si>
    <t>Drag out</t>
  </si>
  <si>
    <t>tab water + cleaner</t>
  </si>
  <si>
    <t>overflow from Rinse 2</t>
  </si>
  <si>
    <t>overflow from Rinse 3</t>
  </si>
  <si>
    <t>DI water</t>
  </si>
  <si>
    <t>output</t>
  </si>
  <si>
    <t>overflow to wt</t>
  </si>
  <si>
    <t>overflow to Rinse 1</t>
  </si>
  <si>
    <t>overflow to Rinse 2</t>
  </si>
  <si>
    <t>Surface flow</t>
  </si>
  <si>
    <t>m2/h</t>
  </si>
  <si>
    <t>total drag out</t>
  </si>
  <si>
    <t>concentration NaOH (g/L)</t>
  </si>
  <si>
    <t>concentration surfactant (g/L)</t>
  </si>
  <si>
    <t>conductivity (mS/cm)</t>
  </si>
  <si>
    <t>Rinsing after cleaning and conversion in the pretreatment section of a line is necessary to remove reaction products from the strip surface.</t>
  </si>
  <si>
    <t>An effective rinsing by simultaneously saving water is normally done in a cascade, which can exist of 2, 3 or 4 connected stages.</t>
  </si>
  <si>
    <t>The calculation is:</t>
  </si>
  <si>
    <t>10       x  e</t>
  </si>
  <si>
    <t>31,62  x  e</t>
  </si>
  <si>
    <t>4,64    x  e</t>
  </si>
  <si>
    <t>3,16    x  e</t>
  </si>
  <si>
    <t>5,62    x  e</t>
  </si>
  <si>
    <t>e</t>
  </si>
  <si>
    <t>Rd = 100</t>
  </si>
  <si>
    <t>Rd = 1000</t>
  </si>
  <si>
    <t>1 (*)</t>
  </si>
  <si>
    <t>2 (*)</t>
  </si>
  <si>
    <t>3 (*)</t>
  </si>
  <si>
    <t>water  L/h</t>
  </si>
  <si>
    <t>=</t>
  </si>
  <si>
    <t>liquid input (L/h)</t>
  </si>
  <si>
    <t>NaOH output to wt (g/h)</t>
  </si>
  <si>
    <t>surfactant output to wt (g/h)</t>
  </si>
  <si>
    <t>Rd factor (rinsing factor)</t>
  </si>
  <si>
    <t>Pretreatment section</t>
  </si>
  <si>
    <t>Alkaline Oxidation</t>
  </si>
  <si>
    <t>Post Rinse Cr(VI)</t>
  </si>
  <si>
    <t>Post Rinse (Cr-free)</t>
  </si>
  <si>
    <t>Co</t>
  </si>
  <si>
    <t>Fe</t>
  </si>
  <si>
    <t>CrO3</t>
  </si>
  <si>
    <t>Zr</t>
  </si>
  <si>
    <t>tab water + alk. ox.</t>
  </si>
  <si>
    <t>DI water + post rinse</t>
  </si>
  <si>
    <t>concentration Co (g/L)</t>
  </si>
  <si>
    <t>concentration Fe (g/L)</t>
  </si>
  <si>
    <t>concentration CrO3 (g/L)</t>
  </si>
  <si>
    <t>concentration Zr (g/L)</t>
  </si>
  <si>
    <t>Co output to wt (g/h)</t>
  </si>
  <si>
    <t>Fe output to wt (g/h)</t>
  </si>
  <si>
    <t>CrO3 output to wt (g/h)</t>
  </si>
  <si>
    <t>Zr output to wt (g/h)</t>
  </si>
  <si>
    <t>liquid output to wt (L/h)</t>
  </si>
  <si>
    <t xml:space="preserve">Total Waste Water Flow </t>
  </si>
  <si>
    <t>Compound</t>
  </si>
  <si>
    <t>Flow (g/h)</t>
  </si>
  <si>
    <t xml:space="preserve"> d (h) =</t>
  </si>
  <si>
    <t>Flow (g/d)</t>
  </si>
  <si>
    <t>Green Chromate</t>
  </si>
  <si>
    <t>HF</t>
  </si>
  <si>
    <t>overflow to Rinse 3</t>
  </si>
  <si>
    <t>overflow from Rinse 4</t>
  </si>
  <si>
    <t>concentration HF (g/L)</t>
  </si>
  <si>
    <t>HF output (g/h)</t>
  </si>
  <si>
    <t>tab water + chromate</t>
  </si>
  <si>
    <t>concentration H3PO4 (g/L)</t>
  </si>
  <si>
    <t>H3PO4 output to wt (g/h)</t>
  </si>
  <si>
    <t>HF output to wt (g/h)</t>
  </si>
  <si>
    <t>H2SO4</t>
  </si>
  <si>
    <t>yearly surface (300 d /year)</t>
  </si>
  <si>
    <t>m2</t>
  </si>
  <si>
    <t>yearly surface (300 d/year)</t>
  </si>
  <si>
    <t>Modifiers</t>
  </si>
  <si>
    <t>Substance</t>
  </si>
  <si>
    <t>Emmission from the
 plant (g/d)</t>
  </si>
  <si>
    <t>Reduction Chemnical
 Precipitation (µ effciancy)</t>
  </si>
  <si>
    <t>Biological Treatment 
(µ effciancy)</t>
  </si>
  <si>
    <t>Preflooder Size (m³/d)</t>
  </si>
  <si>
    <t>PEC (g/l)</t>
  </si>
  <si>
    <t>PNEC (g/l)</t>
  </si>
  <si>
    <t>RCR</t>
  </si>
  <si>
    <t>mL/m2</t>
  </si>
  <si>
    <t>Number of rinsing stages</t>
  </si>
  <si>
    <t xml:space="preserve">Rinse 3 </t>
  </si>
  <si>
    <t>Rd factor (rinsing factor) Cleaning</t>
  </si>
  <si>
    <t>Rd factor (rinsing factor) Pretreatment</t>
  </si>
  <si>
    <t xml:space="preserve">Rinse 2 </t>
  </si>
  <si>
    <t xml:space="preserve">Rinse 4 </t>
  </si>
  <si>
    <r>
      <t>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 xml:space="preserve">4 </t>
    </r>
  </si>
  <si>
    <r>
      <t>NaHSO</t>
    </r>
    <r>
      <rPr>
        <vertAlign val="subscript"/>
        <sz val="12"/>
        <rFont val="Arial"/>
        <family val="0"/>
      </rPr>
      <t>3</t>
    </r>
  </si>
  <si>
    <t>OH-</t>
  </si>
  <si>
    <t>H3O+</t>
  </si>
  <si>
    <t>NaHSO3</t>
  </si>
  <si>
    <r>
      <t>The amount of water (</t>
    </r>
    <r>
      <rPr>
        <b/>
        <sz val="12"/>
        <rFont val="Arial"/>
        <family val="0"/>
      </rPr>
      <t>Q</t>
    </r>
    <r>
      <rPr>
        <sz val="12"/>
        <rFont val="Arial"/>
        <family val="0"/>
      </rPr>
      <t>) needed to realize a good rinsing is proportional to the wanted dilution (</t>
    </r>
    <r>
      <rPr>
        <b/>
        <sz val="12"/>
        <rFont val="Arial"/>
        <family val="0"/>
      </rPr>
      <t>Rd</t>
    </r>
    <r>
      <rPr>
        <sz val="12"/>
        <rFont val="Arial"/>
        <family val="0"/>
      </rPr>
      <t>) of the rinse bath, the number of cascade rinse stages (</t>
    </r>
    <r>
      <rPr>
        <b/>
        <sz val="12"/>
        <rFont val="Arial"/>
        <family val="0"/>
      </rPr>
      <t>n</t>
    </r>
    <r>
      <rPr>
        <sz val="12"/>
        <rFont val="Arial"/>
        <family val="0"/>
      </rPr>
      <t>) and the input (</t>
    </r>
    <r>
      <rPr>
        <b/>
        <sz val="12"/>
        <rFont val="Arial"/>
        <family val="0"/>
      </rPr>
      <t>e</t>
    </r>
    <r>
      <rPr>
        <sz val="12"/>
        <rFont val="Arial"/>
        <family val="0"/>
      </rPr>
      <t>) over the incoming strip surface.</t>
    </r>
  </si>
  <si>
    <r>
      <t xml:space="preserve">Q  =  e  </t>
    </r>
    <r>
      <rPr>
        <vertAlign val="superscript"/>
        <sz val="12"/>
        <rFont val="Arial"/>
        <family val="0"/>
      </rPr>
      <t>n</t>
    </r>
  </si>
  <si>
    <r>
      <t xml:space="preserve">n  </t>
    </r>
    <r>
      <rPr>
        <sz val="12"/>
        <rFont val="Arial"/>
        <family val="0"/>
      </rPr>
      <t>(number of rinse stages)</t>
    </r>
  </si>
  <si>
    <r>
      <t xml:space="preserve">Rd  </t>
    </r>
    <r>
      <rPr>
        <sz val="12"/>
        <rFont val="Arial"/>
        <family val="0"/>
      </rPr>
      <t>(wanted dilution)</t>
    </r>
  </si>
  <si>
    <r>
      <t xml:space="preserve">Q  </t>
    </r>
    <r>
      <rPr>
        <sz val="12"/>
        <rFont val="Arial"/>
        <family val="0"/>
      </rPr>
      <t>(fresh water needed)</t>
    </r>
  </si>
  <si>
    <r>
      <t>Q</t>
    </r>
    <r>
      <rPr>
        <sz val="12"/>
        <rFont val="Arial"/>
        <family val="0"/>
      </rPr>
      <t xml:space="preserve">  (ml/m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)</t>
    </r>
  </si>
  <si>
    <r>
      <t>input (ml/m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)</t>
    </r>
  </si>
  <si>
    <r>
      <t>n</t>
    </r>
    <r>
      <rPr>
        <sz val="12"/>
        <rFont val="Arial"/>
        <family val="0"/>
      </rPr>
      <t xml:space="preserve"> = 2</t>
    </r>
  </si>
  <si>
    <r>
      <t>n</t>
    </r>
    <r>
      <rPr>
        <sz val="12"/>
        <rFont val="Arial"/>
        <family val="0"/>
      </rPr>
      <t xml:space="preserve"> = 3</t>
    </r>
  </si>
  <si>
    <r>
      <t>n</t>
    </r>
    <r>
      <rPr>
        <sz val="12"/>
        <rFont val="Arial"/>
        <family val="0"/>
      </rPr>
      <t xml:space="preserve"> = 4</t>
    </r>
  </si>
  <si>
    <r>
      <t>The requirement on water in Liters per Hour (L/h) is calculated by multiplying the values from the table with the throughput of strip surface (summary of both sides) in m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/h  and deviding this number with 1000.</t>
    </r>
  </si>
  <si>
    <r>
      <t>value from the table   x   m</t>
    </r>
    <r>
      <rPr>
        <b/>
        <vertAlign val="superscript"/>
        <sz val="12"/>
        <rFont val="Arial"/>
        <family val="0"/>
      </rPr>
      <t>2</t>
    </r>
    <r>
      <rPr>
        <b/>
        <sz val="12"/>
        <rFont val="Arial"/>
        <family val="0"/>
      </rPr>
      <t>/h</t>
    </r>
  </si>
  <si>
    <r>
      <t>OH</t>
    </r>
    <r>
      <rPr>
        <vertAlign val="superscript"/>
        <sz val="12"/>
        <rFont val="Arial"/>
        <family val="0"/>
      </rPr>
      <t>-</t>
    </r>
  </si>
  <si>
    <r>
      <t>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>4</t>
    </r>
  </si>
  <si>
    <r>
      <t>H</t>
    </r>
    <r>
      <rPr>
        <vertAlign val="subscript"/>
        <sz val="12"/>
        <rFont val="Arial"/>
        <family val="0"/>
      </rPr>
      <t>3</t>
    </r>
    <r>
      <rPr>
        <sz val="12"/>
        <rFont val="Arial"/>
        <family val="0"/>
      </rPr>
      <t>O</t>
    </r>
    <r>
      <rPr>
        <vertAlign val="superscript"/>
        <sz val="12"/>
        <rFont val="Arial"/>
        <family val="0"/>
      </rPr>
      <t>+</t>
    </r>
  </si>
  <si>
    <r>
      <t>CrO</t>
    </r>
    <r>
      <rPr>
        <vertAlign val="subscript"/>
        <sz val="12"/>
        <rFont val="Arial"/>
        <family val="0"/>
      </rPr>
      <t>3</t>
    </r>
  </si>
  <si>
    <r>
      <t>concentration 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>4</t>
    </r>
    <r>
      <rPr>
        <sz val="12"/>
        <rFont val="Arial"/>
        <family val="0"/>
      </rPr>
      <t xml:space="preserve"> (g/L)</t>
    </r>
  </si>
  <si>
    <r>
      <t>H</t>
    </r>
    <r>
      <rPr>
        <vertAlign val="subscript"/>
        <sz val="12"/>
        <rFont val="Arial"/>
        <family val="0"/>
      </rPr>
      <t>2</t>
    </r>
    <r>
      <rPr>
        <sz val="12"/>
        <rFont val="Arial"/>
        <family val="0"/>
      </rPr>
      <t>SO</t>
    </r>
    <r>
      <rPr>
        <vertAlign val="subscript"/>
        <sz val="12"/>
        <rFont val="Arial"/>
        <family val="0"/>
      </rPr>
      <t>4</t>
    </r>
    <r>
      <rPr>
        <sz val="12"/>
        <rFont val="Arial"/>
        <family val="0"/>
      </rPr>
      <t xml:space="preserve"> output (g/h)</t>
    </r>
  </si>
  <si>
    <r>
      <t>H</t>
    </r>
    <r>
      <rPr>
        <vertAlign val="subscript"/>
        <sz val="12"/>
        <rFont val="Arial"/>
        <family val="0"/>
      </rPr>
      <t>3</t>
    </r>
    <r>
      <rPr>
        <sz val="12"/>
        <rFont val="Arial"/>
        <family val="0"/>
      </rPr>
      <t>PO</t>
    </r>
    <r>
      <rPr>
        <vertAlign val="subscript"/>
        <sz val="12"/>
        <rFont val="Arial"/>
        <family val="0"/>
      </rPr>
      <t>4</t>
    </r>
  </si>
  <si>
    <r>
      <t xml:space="preserve">n                                        </t>
    </r>
    <r>
      <rPr>
        <sz val="12"/>
        <rFont val="Arial"/>
        <family val="0"/>
      </rPr>
      <t>(number of rinse stages)</t>
    </r>
  </si>
  <si>
    <r>
      <t xml:space="preserve">Rd                        </t>
    </r>
    <r>
      <rPr>
        <sz val="12"/>
        <rFont val="Arial"/>
        <family val="0"/>
      </rPr>
      <t>(wanted dilution)</t>
    </r>
  </si>
  <si>
    <r>
      <t xml:space="preserve">Q                           </t>
    </r>
    <r>
      <rPr>
        <sz val="12"/>
        <rFont val="Arial"/>
        <family val="0"/>
      </rPr>
      <t>(fresh water needed)</t>
    </r>
  </si>
  <si>
    <r>
      <t xml:space="preserve">Rd                </t>
    </r>
    <r>
      <rPr>
        <sz val="12"/>
        <rFont val="Arial"/>
        <family val="0"/>
      </rPr>
      <t>(wanted dilution)</t>
    </r>
  </si>
  <si>
    <r>
      <t xml:space="preserve">n                                          </t>
    </r>
    <r>
      <rPr>
        <sz val="12"/>
        <rFont val="Arial"/>
        <family val="0"/>
      </rPr>
      <t>(number of rinse stages)</t>
    </r>
  </si>
  <si>
    <r>
      <t xml:space="preserve">Q                                         </t>
    </r>
    <r>
      <rPr>
        <sz val="12"/>
        <rFont val="Arial"/>
        <family val="0"/>
      </rPr>
      <t>(fresh water needed)</t>
    </r>
  </si>
  <si>
    <t>Reduction Chemnical
 Precipitation                 (µ effciancy)</t>
  </si>
  <si>
    <t>Calculation of the wastewater
 treatment and emmission
 into the pre-flooder</t>
  </si>
  <si>
    <t>Reduction Chemnical
 Precipitation                  
      (µ effciancy)</t>
  </si>
  <si>
    <t>CrO3 - Cr³+</t>
  </si>
  <si>
    <t>mL/h</t>
  </si>
  <si>
    <t>Strip Width (mm)</t>
  </si>
  <si>
    <t>Line speed (m/min)</t>
  </si>
  <si>
    <t>Drag-out rate (ml/m2)</t>
  </si>
  <si>
    <t xml:space="preserve">Rd Rinsing factor </t>
  </si>
  <si>
    <t>Number of rinsing stages (cleaning)</t>
  </si>
  <si>
    <t>Number of rinsing stages (pre-treatment)</t>
  </si>
  <si>
    <t>Key Inputs</t>
  </si>
  <si>
    <t>Pre-treatment Section</t>
  </si>
  <si>
    <t>Preflooder size (m3/day)</t>
  </si>
  <si>
    <t>Liquid input (L/h)</t>
  </si>
  <si>
    <t>Liquid output (L/h)</t>
  </si>
  <si>
    <t>Key Outputs</t>
  </si>
  <si>
    <t>Emissions from the plant (g/day):</t>
  </si>
  <si>
    <t>Emissions after chemical precipitation (g/day):</t>
  </si>
  <si>
    <t>Other substance (1)</t>
  </si>
  <si>
    <t>Other substance (2)</t>
  </si>
  <si>
    <t>Other substance (3)</t>
  </si>
  <si>
    <t>Other substance (4)</t>
  </si>
  <si>
    <t>Precipitation efficiencies:</t>
  </si>
  <si>
    <t>Emissions after biological treatment (g/day):</t>
  </si>
  <si>
    <t>Biological treatment efficiencies:</t>
  </si>
  <si>
    <t>Predicted environmental concentration - PEC (g/L):</t>
  </si>
  <si>
    <t>PNEC:</t>
  </si>
  <si>
    <t>Risk Charachterisation ratio - RCR (PEC/PNEC):</t>
  </si>
  <si>
    <t>Cleaning Section (1)</t>
  </si>
  <si>
    <t>Cleaning Section (2)</t>
  </si>
  <si>
    <t>Scroll Down for calculation detail…</t>
  </si>
  <si>
    <t>Concentration of substances (g/L):</t>
  </si>
  <si>
    <t>Pre-treatment Emissions Estimator</t>
  </si>
  <si>
    <t xml:space="preserve">The following worksheets should be used to provide an estimation of the emissions of substances used in the cleaning and conversion coating </t>
  </si>
  <si>
    <t>(pre-treatment) sections of a coil coating installation.</t>
  </si>
  <si>
    <t xml:space="preserve">This estimator has been developed by Chemetall and is distributed by ECCA, but it should give an accurate estimation irrespective of the supplier </t>
  </si>
  <si>
    <t>of pre-treatment chemicals to a specific coil coating installation.</t>
  </si>
  <si>
    <t>INSTRUCTIONS</t>
  </si>
  <si>
    <t>Select the correct worksheet which is relevant for your line:</t>
  </si>
  <si>
    <t>Steel Rinse</t>
  </si>
  <si>
    <t>For lines running predominately aluminium substrate with a traditional spray/rinse conversion coating</t>
  </si>
  <si>
    <t>Steel No-Rinse</t>
  </si>
  <si>
    <t>Aluminium Rinse</t>
  </si>
  <si>
    <t>Aluminium No-Rinse</t>
  </si>
  <si>
    <t>For lines running predominately aluminium substrate with a roller-coater (chemical-coater or no-rinse) conversion coating</t>
  </si>
  <si>
    <t>On each sheet, the key user interface is at the top of the sheet, with detailed calculations being revealed if you scroll further down.</t>
  </si>
  <si>
    <r>
      <t xml:space="preserve">Inputs in </t>
    </r>
    <r>
      <rPr>
        <sz val="10"/>
        <color indexed="10"/>
        <rFont val="Calibri"/>
        <family val="2"/>
      </rPr>
      <t>red</t>
    </r>
    <r>
      <rPr>
        <sz val="10"/>
        <rFont val="Calibri"/>
        <family val="2"/>
      </rPr>
      <t xml:space="preserve"> are key inputs required to describe the conditions for each individual line</t>
    </r>
  </si>
  <si>
    <t>The main output of this estimator is the concentration of substances emitted.  This is give at three stages:</t>
  </si>
  <si>
    <t>…before chemical treatment</t>
  </si>
  <si>
    <t>…after chemical treatment but before biological treatment</t>
  </si>
  <si>
    <t>…after all treatment, when it is discharged into the open water-course</t>
  </si>
  <si>
    <t xml:space="preserve">This final ouput is known as the predicted environmental concentration (PEC) and can be compared to the predicted no-effect concentration (PNEC) </t>
  </si>
  <si>
    <t>to determine a risk characterisation ratio which should be less than 1.0 for a safe operation.</t>
  </si>
  <si>
    <r>
      <t xml:space="preserve">Inputs in </t>
    </r>
    <r>
      <rPr>
        <sz val="10"/>
        <color indexed="12"/>
        <rFont val="Calibri"/>
        <family val="2"/>
      </rPr>
      <t>blue</t>
    </r>
    <r>
      <rPr>
        <sz val="10"/>
        <rFont val="Calibri"/>
        <family val="2"/>
      </rPr>
      <t xml:space="preserve"> are values used in the calculation which you may change, but typical values have been pre-entered</t>
    </r>
  </si>
  <si>
    <r>
      <t xml:space="preserve">The values for chemical treatment efficiency, biological treatment efficiency and PNEC can be varied and are given in </t>
    </r>
    <r>
      <rPr>
        <sz val="10"/>
        <color indexed="12"/>
        <rFont val="Calibri"/>
        <family val="2"/>
      </rPr>
      <t>blue,</t>
    </r>
    <r>
      <rPr>
        <sz val="10"/>
        <rFont val="Calibri"/>
        <family val="2"/>
      </rPr>
      <t xml:space="preserve"> although typical values have been pre-entered</t>
    </r>
  </si>
  <si>
    <t xml:space="preserve">Substances typically used for each type of line have been pre-entered, but the option is given to enter different substances (type the name in place of "Other substance (1, 2, 3 or 4)") </t>
  </si>
  <si>
    <t>in which case the initial concentration will also be required. If one of the pre-entered substances is not present, the concentration for that substance should be entered as zero.</t>
  </si>
  <si>
    <r>
      <t>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SO</t>
    </r>
    <r>
      <rPr>
        <vertAlign val="subscript"/>
        <sz val="10"/>
        <rFont val="Calibri"/>
        <family val="2"/>
      </rPr>
      <t>4</t>
    </r>
  </si>
  <si>
    <r>
      <t>CrO</t>
    </r>
    <r>
      <rPr>
        <vertAlign val="subscript"/>
        <sz val="10"/>
        <rFont val="Calibri"/>
        <family val="2"/>
      </rPr>
      <t>3</t>
    </r>
  </si>
  <si>
    <r>
      <t>H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PO</t>
    </r>
    <r>
      <rPr>
        <vertAlign val="subscript"/>
        <sz val="10"/>
        <rFont val="Calibri"/>
        <family val="2"/>
      </rPr>
      <t>4</t>
    </r>
  </si>
  <si>
    <t>For lines running predominately steel or galvanised steel substrate with a traditional spray/rinse conversion coating</t>
  </si>
  <si>
    <t>For lines running predominately steel or galvanised steel substrate with a roller-coater (chemical-coater or no-rinse) conversion coating</t>
  </si>
  <si>
    <t>The drag-out rate is a key input. This is the amount of liquid dragged out from the treatment bath(s) by the strip and is expressed in ml per square metre of strip.</t>
  </si>
  <si>
    <t>It is assumed that the process is managed to maintain a constant concentration of all active components within the bath(s).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</si>
</sst>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0000000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0.0000000000"/>
    <numFmt numFmtId="193" formatCode="0.0000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2"/>
      <name val="Arial"/>
      <family val="2"/>
    </font>
    <font>
      <vertAlign val="subscript"/>
      <sz val="12"/>
      <name val="Arial"/>
      <family val="0"/>
    </font>
    <font>
      <b/>
      <sz val="12"/>
      <color indexed="12"/>
      <name val="Arial"/>
      <family val="2"/>
    </font>
    <font>
      <vertAlign val="superscript"/>
      <sz val="12"/>
      <name val="Arial"/>
      <family val="0"/>
    </font>
    <font>
      <b/>
      <vertAlign val="superscript"/>
      <sz val="12"/>
      <name val="Arial"/>
      <family val="0"/>
    </font>
    <font>
      <b/>
      <sz val="12"/>
      <color indexed="17"/>
      <name val="Arial"/>
      <family val="2"/>
    </font>
    <font>
      <sz val="8"/>
      <color indexed="63"/>
      <name val="Arial"/>
      <family val="0"/>
    </font>
    <font>
      <sz val="8"/>
      <color indexed="8"/>
      <name val="Arial"/>
      <family val="0"/>
    </font>
    <font>
      <sz val="10"/>
      <color indexed="63"/>
      <name val="Arial"/>
      <family val="2"/>
    </font>
    <font>
      <sz val="10"/>
      <color indexed="9"/>
      <name val="Arial"/>
      <family val="0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2"/>
      <name val="Calibri"/>
      <family val="2"/>
    </font>
    <font>
      <b/>
      <i/>
      <sz val="10"/>
      <name val="Calibri"/>
      <family val="2"/>
    </font>
    <font>
      <b/>
      <sz val="10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20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0"/>
      <color indexed="12"/>
      <name val="Calibri"/>
      <family val="2"/>
    </font>
    <font>
      <vertAlign val="subscript"/>
      <sz val="10"/>
      <name val="Calibri"/>
      <family val="2"/>
    </font>
    <font>
      <sz val="12"/>
      <name val="Tahoma"/>
      <family val="2"/>
    </font>
    <font>
      <b/>
      <sz val="20"/>
      <name val="Calibri"/>
      <family val="2"/>
    </font>
    <font>
      <i/>
      <sz val="16"/>
      <name val="Calibri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5" borderId="17" xfId="0" applyFont="1" applyFill="1" applyBorder="1" applyAlignment="1">
      <alignment/>
    </xf>
    <xf numFmtId="0" fontId="5" fillId="5" borderId="7" xfId="0" applyFont="1" applyFill="1" applyBorder="1" applyAlignment="1">
      <alignment horizontal="center"/>
    </xf>
    <xf numFmtId="0" fontId="5" fillId="5" borderId="18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5" borderId="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5" borderId="28" xfId="0" applyFont="1" applyFill="1" applyBorder="1" applyAlignment="1">
      <alignment/>
    </xf>
    <xf numFmtId="0" fontId="5" fillId="5" borderId="2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3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wrapText="1"/>
    </xf>
    <xf numFmtId="0" fontId="1" fillId="6" borderId="3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/>
    </xf>
    <xf numFmtId="0" fontId="1" fillId="6" borderId="3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7" fillId="8" borderId="33" xfId="0" applyFont="1" applyFill="1" applyBorder="1" applyAlignment="1" applyProtection="1">
      <alignment horizontal="center"/>
      <protection locked="0"/>
    </xf>
    <xf numFmtId="0" fontId="7" fillId="8" borderId="16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 applyProtection="1">
      <alignment horizontal="center"/>
      <protection locked="0"/>
    </xf>
    <xf numFmtId="0" fontId="5" fillId="8" borderId="2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2" fillId="8" borderId="22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horizontal="center" wrapText="1"/>
    </xf>
    <xf numFmtId="0" fontId="5" fillId="8" borderId="27" xfId="0" applyFont="1" applyFill="1" applyBorder="1" applyAlignment="1">
      <alignment horizontal="center" wrapText="1"/>
    </xf>
    <xf numFmtId="0" fontId="2" fillId="8" borderId="0" xfId="0" applyFont="1" applyFill="1" applyAlignment="1">
      <alignment horizontal="center"/>
    </xf>
    <xf numFmtId="0" fontId="2" fillId="8" borderId="3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8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5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6" fillId="8" borderId="0" xfId="0" applyFont="1" applyFill="1" applyAlignment="1">
      <alignment/>
    </xf>
    <xf numFmtId="0" fontId="16" fillId="8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4" borderId="0" xfId="0" applyFont="1" applyFill="1" applyAlignment="1">
      <alignment horizontal="right"/>
    </xf>
    <xf numFmtId="0" fontId="18" fillId="4" borderId="0" xfId="0" applyFont="1" applyFill="1" applyAlignment="1" applyProtection="1">
      <alignment horizontal="center"/>
      <protection locked="0"/>
    </xf>
    <xf numFmtId="0" fontId="19" fillId="8" borderId="0" xfId="0" applyFont="1" applyFill="1" applyAlignment="1">
      <alignment horizontal="center"/>
    </xf>
    <xf numFmtId="0" fontId="17" fillId="5" borderId="0" xfId="0" applyFont="1" applyFill="1" applyAlignment="1">
      <alignment horizontal="left"/>
    </xf>
    <xf numFmtId="0" fontId="16" fillId="5" borderId="0" xfId="0" applyFont="1" applyFill="1" applyAlignment="1">
      <alignment horizontal="center"/>
    </xf>
    <xf numFmtId="0" fontId="16" fillId="5" borderId="0" xfId="0" applyFont="1" applyFill="1" applyBorder="1" applyAlignment="1">
      <alignment horizontal="right"/>
    </xf>
    <xf numFmtId="2" fontId="20" fillId="5" borderId="0" xfId="0" applyNumberFormat="1" applyFont="1" applyFill="1" applyAlignment="1">
      <alignment horizontal="left"/>
    </xf>
    <xf numFmtId="0" fontId="21" fillId="4" borderId="0" xfId="0" applyFont="1" applyFill="1" applyAlignment="1" applyProtection="1">
      <alignment horizontal="center"/>
      <protection locked="0"/>
    </xf>
    <xf numFmtId="0" fontId="21" fillId="8" borderId="0" xfId="0" applyFont="1" applyFill="1" applyAlignment="1">
      <alignment horizontal="center"/>
    </xf>
    <xf numFmtId="0" fontId="16" fillId="8" borderId="0" xfId="0" applyFont="1" applyFill="1" applyAlignment="1">
      <alignment horizontal="right"/>
    </xf>
    <xf numFmtId="0" fontId="16" fillId="8" borderId="0" xfId="0" applyFont="1" applyFill="1" applyAlignment="1" applyProtection="1">
      <alignment horizontal="center"/>
      <protection locked="0"/>
    </xf>
    <xf numFmtId="0" fontId="17" fillId="4" borderId="0" xfId="0" applyFont="1" applyFill="1" applyAlignment="1">
      <alignment horizontal="left"/>
    </xf>
    <xf numFmtId="0" fontId="16" fillId="4" borderId="0" xfId="0" applyFont="1" applyFill="1" applyAlignment="1" applyProtection="1">
      <alignment horizontal="center"/>
      <protection locked="0"/>
    </xf>
    <xf numFmtId="0" fontId="16" fillId="5" borderId="0" xfId="0" applyFont="1" applyFill="1" applyAlignment="1">
      <alignment horizontal="right"/>
    </xf>
    <xf numFmtId="0" fontId="16" fillId="4" borderId="0" xfId="0" applyFont="1" applyFill="1" applyAlignment="1">
      <alignment horizontal="left"/>
    </xf>
    <xf numFmtId="0" fontId="21" fillId="4" borderId="0" xfId="0" applyFont="1" applyFill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2" fontId="16" fillId="8" borderId="0" xfId="0" applyNumberFormat="1" applyFont="1" applyFill="1" applyAlignment="1">
      <alignment horizontal="left"/>
    </xf>
    <xf numFmtId="2" fontId="16" fillId="5" borderId="0" xfId="0" applyNumberFormat="1" applyFont="1" applyFill="1" applyAlignment="1">
      <alignment horizontal="left"/>
    </xf>
    <xf numFmtId="0" fontId="21" fillId="4" borderId="0" xfId="0" applyFont="1" applyFill="1" applyAlignment="1" applyProtection="1">
      <alignment horizontal="left"/>
      <protection locked="0"/>
    </xf>
    <xf numFmtId="0" fontId="16" fillId="8" borderId="0" xfId="0" applyFont="1" applyFill="1" applyAlignment="1">
      <alignment horizontal="left"/>
    </xf>
    <xf numFmtId="0" fontId="17" fillId="6" borderId="0" xfId="0" applyFont="1" applyFill="1" applyAlignment="1">
      <alignment horizontal="left"/>
    </xf>
    <xf numFmtId="193" fontId="20" fillId="5" borderId="0" xfId="0" applyNumberFormat="1" applyFont="1" applyFill="1" applyBorder="1" applyAlignment="1">
      <alignment horizontal="left"/>
    </xf>
    <xf numFmtId="0" fontId="22" fillId="8" borderId="0" xfId="0" applyFont="1" applyFill="1" applyAlignment="1">
      <alignment/>
    </xf>
    <xf numFmtId="0" fontId="21" fillId="4" borderId="0" xfId="0" applyFont="1" applyFill="1" applyBorder="1" applyAlignment="1" applyProtection="1">
      <alignment horizontal="left"/>
      <protection locked="0"/>
    </xf>
    <xf numFmtId="0" fontId="23" fillId="6" borderId="0" xfId="0" applyFont="1" applyFill="1" applyAlignment="1">
      <alignment horizontal="left"/>
    </xf>
    <xf numFmtId="0" fontId="7" fillId="0" borderId="33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3" borderId="33" xfId="0" applyFont="1" applyFill="1" applyBorder="1" applyAlignment="1" applyProtection="1">
      <alignment horizontal="center"/>
      <protection/>
    </xf>
    <xf numFmtId="0" fontId="7" fillId="3" borderId="3" xfId="0" applyFont="1" applyFill="1" applyBorder="1" applyAlignment="1" applyProtection="1">
      <alignment horizontal="center"/>
      <protection/>
    </xf>
    <xf numFmtId="0" fontId="7" fillId="7" borderId="17" xfId="0" applyFont="1" applyFill="1" applyBorder="1" applyAlignment="1" applyProtection="1">
      <alignment horizontal="center"/>
      <protection/>
    </xf>
    <xf numFmtId="0" fontId="7" fillId="7" borderId="18" xfId="0" applyFont="1" applyFill="1" applyBorder="1" applyAlignment="1" applyProtection="1">
      <alignment horizontal="center"/>
      <protection/>
    </xf>
    <xf numFmtId="0" fontId="7" fillId="7" borderId="19" xfId="0" applyFont="1" applyFill="1" applyBorder="1" applyAlignment="1" applyProtection="1">
      <alignment horizontal="center"/>
      <protection/>
    </xf>
    <xf numFmtId="0" fontId="7" fillId="7" borderId="0" xfId="0" applyFont="1" applyFill="1" applyBorder="1" applyAlignment="1" applyProtection="1">
      <alignment horizontal="center"/>
      <protection/>
    </xf>
    <xf numFmtId="184" fontId="7" fillId="7" borderId="17" xfId="0" applyNumberFormat="1" applyFont="1" applyFill="1" applyBorder="1" applyAlignment="1" applyProtection="1">
      <alignment horizontal="center"/>
      <protection/>
    </xf>
    <xf numFmtId="184" fontId="7" fillId="7" borderId="18" xfId="0" applyNumberFormat="1" applyFont="1" applyFill="1" applyBorder="1" applyAlignment="1" applyProtection="1">
      <alignment horizontal="center"/>
      <protection/>
    </xf>
    <xf numFmtId="184" fontId="7" fillId="7" borderId="19" xfId="0" applyNumberFormat="1" applyFont="1" applyFill="1" applyBorder="1" applyAlignment="1" applyProtection="1">
      <alignment horizontal="center"/>
      <protection/>
    </xf>
    <xf numFmtId="0" fontId="26" fillId="8" borderId="0" xfId="0" applyFont="1" applyFill="1" applyAlignment="1">
      <alignment/>
    </xf>
    <xf numFmtId="0" fontId="27" fillId="8" borderId="0" xfId="0" applyFont="1" applyFill="1" applyAlignment="1">
      <alignment/>
    </xf>
    <xf numFmtId="0" fontId="28" fillId="8" borderId="0" xfId="0" applyFont="1" applyFill="1" applyAlignment="1">
      <alignment/>
    </xf>
    <xf numFmtId="0" fontId="28" fillId="8" borderId="0" xfId="0" applyFont="1" applyFill="1" applyAlignment="1">
      <alignment horizontal="left"/>
    </xf>
    <xf numFmtId="0" fontId="29" fillId="4" borderId="0" xfId="0" applyFont="1" applyFill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8" fillId="8" borderId="0" xfId="0" applyFont="1" applyFill="1" applyAlignment="1" applyProtection="1">
      <alignment/>
      <protection/>
    </xf>
    <xf numFmtId="0" fontId="16" fillId="8" borderId="0" xfId="0" applyFont="1" applyFill="1" applyAlignment="1" applyProtection="1">
      <alignment horizontal="center"/>
      <protection/>
    </xf>
    <xf numFmtId="0" fontId="28" fillId="8" borderId="0" xfId="0" applyFont="1" applyFill="1" applyAlignment="1" applyProtection="1">
      <alignment horizontal="left"/>
      <protection/>
    </xf>
    <xf numFmtId="0" fontId="16" fillId="8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4" borderId="0" xfId="0" applyFont="1" applyFill="1" applyAlignment="1" applyProtection="1">
      <alignment horizontal="right"/>
      <protection/>
    </xf>
    <xf numFmtId="0" fontId="18" fillId="8" borderId="0" xfId="0" applyFont="1" applyFill="1" applyAlignment="1" applyProtection="1">
      <alignment horizontal="center"/>
      <protection/>
    </xf>
    <xf numFmtId="0" fontId="17" fillId="5" borderId="0" xfId="0" applyFont="1" applyFill="1" applyAlignment="1" applyProtection="1">
      <alignment horizontal="left"/>
      <protection/>
    </xf>
    <xf numFmtId="0" fontId="16" fillId="5" borderId="0" xfId="0" applyFont="1" applyFill="1" applyAlignment="1" applyProtection="1">
      <alignment horizontal="center"/>
      <protection/>
    </xf>
    <xf numFmtId="0" fontId="16" fillId="5" borderId="0" xfId="0" applyFont="1" applyFill="1" applyBorder="1" applyAlignment="1" applyProtection="1">
      <alignment horizontal="right"/>
      <protection/>
    </xf>
    <xf numFmtId="2" fontId="20" fillId="5" borderId="0" xfId="0" applyNumberFormat="1" applyFont="1" applyFill="1" applyAlignment="1" applyProtection="1">
      <alignment horizontal="left"/>
      <protection/>
    </xf>
    <xf numFmtId="0" fontId="21" fillId="8" borderId="0" xfId="0" applyFont="1" applyFill="1" applyAlignment="1" applyProtection="1">
      <alignment horizontal="center"/>
      <protection/>
    </xf>
    <xf numFmtId="0" fontId="16" fillId="5" borderId="0" xfId="0" applyFont="1" applyFill="1" applyBorder="1" applyAlignment="1" applyProtection="1">
      <alignment horizontal="right" vertical="center" wrapText="1"/>
      <protection/>
    </xf>
    <xf numFmtId="0" fontId="16" fillId="8" borderId="0" xfId="0" applyFont="1" applyFill="1" applyAlignment="1" applyProtection="1">
      <alignment horizontal="right"/>
      <protection/>
    </xf>
    <xf numFmtId="0" fontId="16" fillId="8" borderId="0" xfId="0" applyFont="1" applyFill="1" applyBorder="1" applyAlignment="1" applyProtection="1">
      <alignment horizontal="center"/>
      <protection/>
    </xf>
    <xf numFmtId="0" fontId="17" fillId="4" borderId="0" xfId="0" applyFont="1" applyFill="1" applyAlignment="1" applyProtection="1">
      <alignment horizontal="left"/>
      <protection/>
    </xf>
    <xf numFmtId="0" fontId="29" fillId="8" borderId="0" xfId="0" applyFont="1" applyFill="1" applyAlignment="1" applyProtection="1">
      <alignment horizontal="center"/>
      <protection/>
    </xf>
    <xf numFmtId="0" fontId="16" fillId="5" borderId="0" xfId="0" applyFont="1" applyFill="1" applyAlignment="1" applyProtection="1">
      <alignment horizontal="right"/>
      <protection/>
    </xf>
    <xf numFmtId="0" fontId="16" fillId="4" borderId="0" xfId="0" applyFont="1" applyFill="1" applyAlignment="1" applyProtection="1">
      <alignment horizontal="left"/>
      <protection/>
    </xf>
    <xf numFmtId="0" fontId="21" fillId="4" borderId="0" xfId="0" applyFont="1" applyFill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2" fontId="16" fillId="8" borderId="0" xfId="0" applyNumberFormat="1" applyFont="1" applyFill="1" applyAlignment="1" applyProtection="1">
      <alignment horizontal="left"/>
      <protection/>
    </xf>
    <xf numFmtId="2" fontId="16" fillId="5" borderId="0" xfId="0" applyNumberFormat="1" applyFont="1" applyFill="1" applyAlignment="1" applyProtection="1">
      <alignment horizontal="left"/>
      <protection/>
    </xf>
    <xf numFmtId="0" fontId="21" fillId="4" borderId="0" xfId="0" applyFont="1" applyFill="1" applyAlignment="1" applyProtection="1">
      <alignment horizontal="left"/>
      <protection/>
    </xf>
    <xf numFmtId="0" fontId="16" fillId="4" borderId="0" xfId="0" applyFont="1" applyFill="1" applyBorder="1" applyAlignment="1" applyProtection="1">
      <alignment horizontal="right" vertical="center" wrapText="1"/>
      <protection/>
    </xf>
    <xf numFmtId="0" fontId="16" fillId="4" borderId="7" xfId="0" applyFont="1" applyFill="1" applyBorder="1" applyAlignment="1" applyProtection="1">
      <alignment horizontal="right" vertical="center" wrapText="1"/>
      <protection/>
    </xf>
    <xf numFmtId="0" fontId="16" fillId="8" borderId="0" xfId="0" applyFont="1" applyFill="1" applyAlignment="1" applyProtection="1">
      <alignment horizontal="left"/>
      <protection/>
    </xf>
    <xf numFmtId="0" fontId="17" fillId="6" borderId="0" xfId="0" applyFont="1" applyFill="1" applyAlignment="1" applyProtection="1">
      <alignment horizontal="left"/>
      <protection/>
    </xf>
    <xf numFmtId="193" fontId="20" fillId="5" borderId="0" xfId="0" applyNumberFormat="1" applyFont="1" applyFill="1" applyBorder="1" applyAlignment="1" applyProtection="1">
      <alignment horizontal="left"/>
      <protection/>
    </xf>
    <xf numFmtId="0" fontId="23" fillId="6" borderId="0" xfId="0" applyFont="1" applyFill="1" applyAlignment="1" applyProtection="1">
      <alignment horizontal="left"/>
      <protection/>
    </xf>
    <xf numFmtId="0" fontId="22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0" fillId="8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4" fillId="8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8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NumberFormat="1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4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6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5" fillId="0" borderId="7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8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7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7" fillId="3" borderId="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vertical="center" wrapText="1"/>
      <protection/>
    </xf>
    <xf numFmtId="0" fontId="5" fillId="0" borderId="34" xfId="0" applyFont="1" applyBorder="1" applyAlignment="1" applyProtection="1">
      <alignment vertical="center" wrapText="1"/>
      <protection/>
    </xf>
    <xf numFmtId="0" fontId="7" fillId="3" borderId="30" xfId="0" applyFont="1" applyFill="1" applyBorder="1" applyAlignment="1" applyProtection="1">
      <alignment vertical="center" wrapText="1"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2" borderId="18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2" borderId="18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 wrapText="1"/>
      <protection/>
    </xf>
    <xf numFmtId="0" fontId="7" fillId="3" borderId="6" xfId="0" applyFont="1" applyFill="1" applyBorder="1" applyAlignment="1" applyProtection="1">
      <alignment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vertical="center" wrapText="1"/>
      <protection/>
    </xf>
    <xf numFmtId="0" fontId="2" fillId="4" borderId="0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5" fillId="3" borderId="8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vertical="center" wrapText="1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5" fillId="5" borderId="20" xfId="0" applyFont="1" applyFill="1" applyBorder="1" applyAlignment="1" applyProtection="1">
      <alignment vertical="center" wrapText="1"/>
      <protection/>
    </xf>
    <xf numFmtId="0" fontId="5" fillId="5" borderId="9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center" wrapText="1"/>
      <protection/>
    </xf>
    <xf numFmtId="0" fontId="5" fillId="5" borderId="3" xfId="0" applyFont="1" applyFill="1" applyBorder="1" applyAlignment="1" applyProtection="1">
      <alignment vertical="center" wrapText="1"/>
      <protection/>
    </xf>
    <xf numFmtId="0" fontId="5" fillId="5" borderId="7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center" wrapText="1"/>
      <protection/>
    </xf>
    <xf numFmtId="0" fontId="5" fillId="5" borderId="19" xfId="0" applyFont="1" applyFill="1" applyBorder="1" applyAlignment="1" applyProtection="1">
      <alignment vertical="center" wrapText="1"/>
      <protection/>
    </xf>
    <xf numFmtId="0" fontId="5" fillId="5" borderId="8" xfId="0" applyFont="1" applyFill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0" fillId="0" borderId="31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7" borderId="3" xfId="0" applyFont="1" applyFill="1" applyBorder="1" applyAlignment="1" applyProtection="1">
      <alignment horizontal="center" vertical="center" wrapText="1"/>
      <protection/>
    </xf>
    <xf numFmtId="0" fontId="2" fillId="6" borderId="3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 wrapText="1"/>
      <protection/>
    </xf>
    <xf numFmtId="0" fontId="5" fillId="7" borderId="17" xfId="0" applyFont="1" applyFill="1" applyBorder="1" applyAlignment="1" applyProtection="1">
      <alignment horizontal="center" vertical="center" wrapText="1"/>
      <protection/>
    </xf>
    <xf numFmtId="0" fontId="7" fillId="7" borderId="17" xfId="0" applyFont="1" applyFill="1" applyBorder="1" applyAlignment="1" applyProtection="1">
      <alignment horizontal="center" vertical="center" wrapText="1"/>
      <protection/>
    </xf>
    <xf numFmtId="184" fontId="7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6" borderId="32" xfId="0" applyFont="1" applyFill="1" applyBorder="1" applyAlignment="1" applyProtection="1">
      <alignment horizontal="center" vertical="center" wrapText="1"/>
      <protection/>
    </xf>
    <xf numFmtId="0" fontId="5" fillId="5" borderId="18" xfId="0" applyFont="1" applyFill="1" applyBorder="1" applyAlignment="1" applyProtection="1">
      <alignment horizontal="center" vertical="center" wrapText="1"/>
      <protection/>
    </xf>
    <xf numFmtId="0" fontId="5" fillId="7" borderId="18" xfId="0" applyFont="1" applyFill="1" applyBorder="1" applyAlignment="1" applyProtection="1">
      <alignment horizontal="center" vertical="center" wrapText="1"/>
      <protection/>
    </xf>
    <xf numFmtId="0" fontId="7" fillId="7" borderId="18" xfId="0" applyFont="1" applyFill="1" applyBorder="1" applyAlignment="1" applyProtection="1">
      <alignment horizontal="center" vertical="center" wrapText="1"/>
      <protection/>
    </xf>
    <xf numFmtId="184" fontId="7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5" fillId="5" borderId="19" xfId="0" applyFont="1" applyFill="1" applyBorder="1" applyAlignment="1" applyProtection="1">
      <alignment horizontal="center" vertical="center" wrapText="1"/>
      <protection/>
    </xf>
    <xf numFmtId="0" fontId="5" fillId="7" borderId="19" xfId="0" applyFont="1" applyFill="1" applyBorder="1" applyAlignment="1" applyProtection="1">
      <alignment horizontal="center" vertical="center" wrapText="1"/>
      <protection/>
    </xf>
    <xf numFmtId="0" fontId="7" fillId="7" borderId="19" xfId="0" applyFont="1" applyFill="1" applyBorder="1" applyAlignment="1" applyProtection="1">
      <alignment horizontal="center" vertical="center" wrapText="1"/>
      <protection/>
    </xf>
    <xf numFmtId="184" fontId="7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2" fontId="20" fillId="8" borderId="0" xfId="0" applyNumberFormat="1" applyFont="1" applyFill="1" applyAlignment="1" applyProtection="1">
      <alignment horizontal="left"/>
      <protection/>
    </xf>
    <xf numFmtId="0" fontId="21" fillId="8" borderId="0" xfId="0" applyFont="1" applyFill="1" applyAlignment="1" applyProtection="1">
      <alignment horizontal="left"/>
      <protection/>
    </xf>
    <xf numFmtId="0" fontId="16" fillId="8" borderId="0" xfId="0" applyFont="1" applyFill="1" applyAlignment="1" applyProtection="1">
      <alignment/>
      <protection locked="0"/>
    </xf>
    <xf numFmtId="0" fontId="16" fillId="8" borderId="0" xfId="0" applyFont="1" applyFill="1" applyBorder="1" applyAlignment="1" applyProtection="1">
      <alignment horizontal="right"/>
      <protection/>
    </xf>
    <xf numFmtId="193" fontId="20" fillId="8" borderId="0" xfId="0" applyNumberFormat="1" applyFont="1" applyFill="1" applyBorder="1" applyAlignment="1" applyProtection="1">
      <alignment horizontal="left"/>
      <protection/>
    </xf>
    <xf numFmtId="0" fontId="23" fillId="8" borderId="0" xfId="0" applyFont="1" applyFill="1" applyAlignment="1" applyProtection="1">
      <alignment horizontal="left"/>
      <protection/>
    </xf>
    <xf numFmtId="0" fontId="21" fillId="8" borderId="0" xfId="0" applyFont="1" applyFill="1" applyBorder="1" applyAlignment="1" applyProtection="1">
      <alignment horizontal="left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3" borderId="11" xfId="0" applyFont="1" applyFill="1" applyBorder="1" applyAlignment="1" applyProtection="1">
      <alignment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3" borderId="18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3" fillId="3" borderId="19" xfId="0" applyFont="1" applyFill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5" fillId="3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5" fillId="5" borderId="28" xfId="0" applyFont="1" applyFill="1" applyBorder="1" applyAlignment="1" applyProtection="1">
      <alignment vertical="center" wrapText="1"/>
      <protection/>
    </xf>
    <xf numFmtId="0" fontId="5" fillId="7" borderId="17" xfId="0" applyFont="1" applyFill="1" applyBorder="1" applyAlignment="1" applyProtection="1">
      <alignment vertical="center" wrapText="1"/>
      <protection/>
    </xf>
    <xf numFmtId="184" fontId="7" fillId="7" borderId="17" xfId="0" applyNumberFormat="1" applyFont="1" applyFill="1" applyBorder="1" applyAlignment="1" applyProtection="1">
      <alignment vertical="center" wrapText="1"/>
      <protection/>
    </xf>
    <xf numFmtId="0" fontId="7" fillId="7" borderId="17" xfId="0" applyFont="1" applyFill="1" applyBorder="1" applyAlignment="1" applyProtection="1">
      <alignment vertical="center" wrapText="1"/>
      <protection/>
    </xf>
    <xf numFmtId="0" fontId="5" fillId="6" borderId="32" xfId="0" applyFont="1" applyFill="1" applyBorder="1" applyAlignment="1" applyProtection="1">
      <alignment vertical="center" wrapText="1"/>
      <protection/>
    </xf>
    <xf numFmtId="0" fontId="5" fillId="7" borderId="18" xfId="0" applyFont="1" applyFill="1" applyBorder="1" applyAlignment="1" applyProtection="1">
      <alignment vertical="center" wrapText="1"/>
      <protection/>
    </xf>
    <xf numFmtId="0" fontId="7" fillId="7" borderId="18" xfId="0" applyFont="1" applyFill="1" applyBorder="1" applyAlignment="1" applyProtection="1">
      <alignment vertical="center" wrapText="1"/>
      <protection/>
    </xf>
    <xf numFmtId="0" fontId="5" fillId="5" borderId="37" xfId="0" applyFont="1" applyFill="1" applyBorder="1" applyAlignment="1" applyProtection="1">
      <alignment vertical="center" wrapText="1"/>
      <protection/>
    </xf>
    <xf numFmtId="0" fontId="5" fillId="7" borderId="19" xfId="0" applyFont="1" applyFill="1" applyBorder="1" applyAlignment="1" applyProtection="1">
      <alignment vertical="center" wrapText="1"/>
      <protection/>
    </xf>
    <xf numFmtId="184" fontId="7" fillId="7" borderId="19" xfId="0" applyNumberFormat="1" applyFont="1" applyFill="1" applyBorder="1" applyAlignment="1" applyProtection="1">
      <alignment vertical="center" wrapText="1"/>
      <protection/>
    </xf>
    <xf numFmtId="0" fontId="7" fillId="7" borderId="19" xfId="0" applyFont="1" applyFill="1" applyBorder="1" applyAlignment="1" applyProtection="1">
      <alignment vertical="center" wrapText="1"/>
      <protection/>
    </xf>
    <xf numFmtId="0" fontId="2" fillId="4" borderId="0" xfId="0" applyFont="1" applyFill="1" applyBorder="1" applyAlignment="1">
      <alignment horizontal="center"/>
    </xf>
    <xf numFmtId="0" fontId="5" fillId="6" borderId="38" xfId="0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5" fillId="4" borderId="18" xfId="0" applyFont="1" applyFill="1" applyBorder="1" applyAlignment="1" applyProtection="1">
      <alignment vertical="center" wrapText="1"/>
      <protection/>
    </xf>
    <xf numFmtId="0" fontId="5" fillId="2" borderId="18" xfId="0" applyFont="1" applyFill="1" applyBorder="1" applyAlignment="1" applyProtection="1">
      <alignment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19" xfId="0" applyFon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6" borderId="38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7" fillId="3" borderId="5" xfId="0" applyFont="1" applyFill="1" applyBorder="1" applyAlignment="1" applyProtection="1">
      <alignment horizontal="center" vertical="center" wrapText="1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0" fontId="7" fillId="3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7" fillId="3" borderId="17" xfId="0" applyFont="1" applyFill="1" applyBorder="1" applyAlignment="1" applyProtection="1">
      <alignment horizontal="center" vertical="center" wrapText="1"/>
      <protection/>
    </xf>
    <xf numFmtId="0" fontId="7" fillId="3" borderId="1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4</xdr:col>
      <xdr:colOff>447675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724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123825</xdr:rowOff>
    </xdr:from>
    <xdr:to>
      <xdr:col>8</xdr:col>
      <xdr:colOff>352425</xdr:colOff>
      <xdr:row>4</xdr:row>
      <xdr:rowOff>19050</xdr:rowOff>
    </xdr:to>
    <xdr:pic>
      <xdr:nvPicPr>
        <xdr:cNvPr id="2" name="Picture 8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123825"/>
          <a:ext cx="1704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226</xdr:row>
      <xdr:rowOff>76200</xdr:rowOff>
    </xdr:from>
    <xdr:to>
      <xdr:col>4</xdr:col>
      <xdr:colOff>742950</xdr:colOff>
      <xdr:row>226</xdr:row>
      <xdr:rowOff>76200</xdr:rowOff>
    </xdr:to>
    <xdr:sp>
      <xdr:nvSpPr>
        <xdr:cNvPr id="1" name="Line 2"/>
        <xdr:cNvSpPr>
          <a:spLocks/>
        </xdr:cNvSpPr>
      </xdr:nvSpPr>
      <xdr:spPr>
        <a:xfrm>
          <a:off x="2847975" y="29984700"/>
          <a:ext cx="431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1304925</xdr:colOff>
      <xdr:row>120</xdr:row>
      <xdr:rowOff>95250</xdr:rowOff>
    </xdr:from>
    <xdr:to>
      <xdr:col>2</xdr:col>
      <xdr:colOff>0</xdr:colOff>
      <xdr:row>122</xdr:row>
      <xdr:rowOff>76200</xdr:rowOff>
    </xdr:to>
    <xdr:sp>
      <xdr:nvSpPr>
        <xdr:cNvPr id="2" name="Line 5"/>
        <xdr:cNvSpPr>
          <a:spLocks/>
        </xdr:cNvSpPr>
      </xdr:nvSpPr>
      <xdr:spPr>
        <a:xfrm flipH="1">
          <a:off x="3600450" y="16230600"/>
          <a:ext cx="247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179</xdr:row>
      <xdr:rowOff>114300</xdr:rowOff>
    </xdr:from>
    <xdr:to>
      <xdr:col>5</xdr:col>
      <xdr:colOff>571500</xdr:colOff>
      <xdr:row>184</xdr:row>
      <xdr:rowOff>104775</xdr:rowOff>
    </xdr:to>
    <xdr:sp>
      <xdr:nvSpPr>
        <xdr:cNvPr id="3" name="Rectangle 11"/>
        <xdr:cNvSpPr>
          <a:spLocks/>
        </xdr:cNvSpPr>
      </xdr:nvSpPr>
      <xdr:spPr>
        <a:xfrm>
          <a:off x="6819900" y="27612975"/>
          <a:ext cx="18954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Amount of substance in the untreated wastewater of the coating line.</a:t>
          </a:r>
        </a:p>
      </xdr:txBody>
    </xdr:sp>
    <xdr:clientData/>
  </xdr:twoCellAnchor>
  <xdr:twoCellAnchor>
    <xdr:from>
      <xdr:col>3</xdr:col>
      <xdr:colOff>2114550</xdr:colOff>
      <xdr:row>181</xdr:row>
      <xdr:rowOff>66675</xdr:rowOff>
    </xdr:from>
    <xdr:to>
      <xdr:col>4</xdr:col>
      <xdr:colOff>400050</xdr:colOff>
      <xdr:row>181</xdr:row>
      <xdr:rowOff>66675</xdr:rowOff>
    </xdr:to>
    <xdr:sp>
      <xdr:nvSpPr>
        <xdr:cNvPr id="4" name="Line 12"/>
        <xdr:cNvSpPr>
          <a:spLocks/>
        </xdr:cNvSpPr>
      </xdr:nvSpPr>
      <xdr:spPr>
        <a:xfrm flipH="1">
          <a:off x="6362700" y="27946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</xdr:row>
      <xdr:rowOff>57150</xdr:rowOff>
    </xdr:from>
    <xdr:to>
      <xdr:col>5</xdr:col>
      <xdr:colOff>2800350</xdr:colOff>
      <xdr:row>4</xdr:row>
      <xdr:rowOff>38100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23850"/>
          <a:ext cx="2724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1190625</xdr:colOff>
      <xdr:row>228</xdr:row>
      <xdr:rowOff>400050</xdr:rowOff>
    </xdr:from>
    <xdr:to>
      <xdr:col>8</xdr:col>
      <xdr:colOff>866775</xdr:colOff>
      <xdr:row>228</xdr:row>
      <xdr:rowOff>914400</xdr:rowOff>
    </xdr:to>
    <xdr:sp>
      <xdr:nvSpPr>
        <xdr:cNvPr id="6" name="Rectangle 14"/>
        <xdr:cNvSpPr>
          <a:spLocks/>
        </xdr:cNvSpPr>
      </xdr:nvSpPr>
      <xdr:spPr>
        <a:xfrm>
          <a:off x="14992350" y="30384750"/>
          <a:ext cx="16954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RCR &lt; 1 = Safe
RCR &gt; 1 =  not Safe</a:t>
          </a:r>
        </a:p>
      </xdr:txBody>
    </xdr:sp>
    <xdr:clientData/>
  </xdr:twoCellAnchor>
  <xdr:twoCellAnchor>
    <xdr:from>
      <xdr:col>5</xdr:col>
      <xdr:colOff>85725</xdr:colOff>
      <xdr:row>5</xdr:row>
      <xdr:rowOff>152400</xdr:rowOff>
    </xdr:from>
    <xdr:to>
      <xdr:col>5</xdr:col>
      <xdr:colOff>2181225</xdr:colOff>
      <xdr:row>10</xdr:row>
      <xdr:rowOff>9525</xdr:rowOff>
    </xdr:to>
    <xdr:pic>
      <xdr:nvPicPr>
        <xdr:cNvPr id="7" name="Picture 8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1066800"/>
          <a:ext cx="2095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1066800</xdr:colOff>
      <xdr:row>41</xdr:row>
      <xdr:rowOff>57150</xdr:rowOff>
    </xdr:from>
    <xdr:to>
      <xdr:col>5</xdr:col>
      <xdr:colOff>2762250</xdr:colOff>
      <xdr:row>44</xdr:row>
      <xdr:rowOff>85725</xdr:rowOff>
    </xdr:to>
    <xdr:sp>
      <xdr:nvSpPr>
        <xdr:cNvPr id="8" name="Rectangle 34"/>
        <xdr:cNvSpPr>
          <a:spLocks/>
        </xdr:cNvSpPr>
      </xdr:nvSpPr>
      <xdr:spPr>
        <a:xfrm>
          <a:off x="9210675" y="6800850"/>
          <a:ext cx="16954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RCR &lt; 1 = Safe
RCR &gt; 1 =  not Safe</a:t>
          </a:r>
        </a:p>
      </xdr:txBody>
    </xdr:sp>
    <xdr:clientData/>
  </xdr:twoCellAnchor>
  <xdr:twoCellAnchor>
    <xdr:from>
      <xdr:col>0</xdr:col>
      <xdr:colOff>66675</xdr:colOff>
      <xdr:row>47</xdr:row>
      <xdr:rowOff>142875</xdr:rowOff>
    </xdr:from>
    <xdr:to>
      <xdr:col>5</xdr:col>
      <xdr:colOff>1514475</xdr:colOff>
      <xdr:row>55</xdr:row>
      <xdr:rowOff>76200</xdr:rowOff>
    </xdr:to>
    <xdr:grpSp>
      <xdr:nvGrpSpPr>
        <xdr:cNvPr id="9" name="Group 103"/>
        <xdr:cNvGrpSpPr>
          <a:grpSpLocks/>
        </xdr:cNvGrpSpPr>
      </xdr:nvGrpSpPr>
      <xdr:grpSpPr>
        <a:xfrm>
          <a:off x="66675" y="7858125"/>
          <a:ext cx="9591675" cy="1228725"/>
          <a:chOff x="7" y="825"/>
          <a:chExt cx="1007" cy="129"/>
        </a:xfrm>
        <a:solidFill>
          <a:srgbClr val="FFFFFF"/>
        </a:solidFill>
      </xdr:grpSpPr>
      <xdr:sp>
        <xdr:nvSpPr>
          <xdr:cNvPr id="10" name="Line 94"/>
          <xdr:cNvSpPr>
            <a:spLocks/>
          </xdr:cNvSpPr>
        </xdr:nvSpPr>
        <xdr:spPr>
          <a:xfrm>
            <a:off x="19" y="920"/>
            <a:ext cx="99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95"/>
          <xdr:cNvSpPr txBox="1">
            <a:spLocks noChangeArrowheads="1"/>
          </xdr:cNvSpPr>
        </xdr:nvSpPr>
        <xdr:spPr>
          <a:xfrm>
            <a:off x="83" y="883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Alkaline Pre-Clean</a:t>
            </a:r>
          </a:p>
        </xdr:txBody>
      </xdr:sp>
      <xdr:sp>
        <xdr:nvSpPr>
          <xdr:cNvPr id="12" name="TextBox 97"/>
          <xdr:cNvSpPr txBox="1">
            <a:spLocks noChangeArrowheads="1"/>
          </xdr:cNvSpPr>
        </xdr:nvSpPr>
        <xdr:spPr>
          <a:xfrm>
            <a:off x="223" y="883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Alkaline Clean</a:t>
            </a:r>
          </a:p>
        </xdr:txBody>
      </xdr:sp>
      <xdr:sp>
        <xdr:nvSpPr>
          <xdr:cNvPr id="13" name="TextBox 98"/>
          <xdr:cNvSpPr txBox="1">
            <a:spLocks noChangeArrowheads="1"/>
          </xdr:cNvSpPr>
        </xdr:nvSpPr>
        <xdr:spPr>
          <a:xfrm>
            <a:off x="504" y="883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Alkaline oxidation</a:t>
            </a:r>
          </a:p>
        </xdr:txBody>
      </xdr:sp>
      <xdr:sp>
        <xdr:nvSpPr>
          <xdr:cNvPr id="14" name="TextBox 99"/>
          <xdr:cNvSpPr txBox="1">
            <a:spLocks noChangeArrowheads="1"/>
          </xdr:cNvSpPr>
        </xdr:nvSpPr>
        <xdr:spPr>
          <a:xfrm>
            <a:off x="785" y="883"/>
            <a:ext cx="165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Post-rinse 
[Cr(VI) or Cr-free]</a:t>
            </a:r>
          </a:p>
        </xdr:txBody>
      </xdr:sp>
      <xdr:sp>
        <xdr:nvSpPr>
          <xdr:cNvPr id="15" name="TextBox 100"/>
          <xdr:cNvSpPr txBox="1">
            <a:spLocks noChangeArrowheads="1"/>
          </xdr:cNvSpPr>
        </xdr:nvSpPr>
        <xdr:spPr>
          <a:xfrm>
            <a:off x="363" y="883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Rinse</a:t>
            </a:r>
          </a:p>
        </xdr:txBody>
      </xdr:sp>
      <xdr:sp>
        <xdr:nvSpPr>
          <xdr:cNvPr id="16" name="TextBox 101"/>
          <xdr:cNvSpPr txBox="1">
            <a:spLocks noChangeArrowheads="1"/>
          </xdr:cNvSpPr>
        </xdr:nvSpPr>
        <xdr:spPr>
          <a:xfrm>
            <a:off x="7" y="825"/>
            <a:ext cx="815" cy="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000" b="1" i="0" u="none" baseline="0"/>
              <a:t>A steel coating line with a spray &amp; rinse pre-treatment section</a:t>
            </a:r>
          </a:p>
        </xdr:txBody>
      </xdr:sp>
      <xdr:sp>
        <xdr:nvSpPr>
          <xdr:cNvPr id="17" name="TextBox 102"/>
          <xdr:cNvSpPr txBox="1">
            <a:spLocks noChangeArrowheads="1"/>
          </xdr:cNvSpPr>
        </xdr:nvSpPr>
        <xdr:spPr>
          <a:xfrm>
            <a:off x="644" y="883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Rinse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220</xdr:row>
      <xdr:rowOff>76200</xdr:rowOff>
    </xdr:from>
    <xdr:to>
      <xdr:col>4</xdr:col>
      <xdr:colOff>742950</xdr:colOff>
      <xdr:row>220</xdr:row>
      <xdr:rowOff>76200</xdr:rowOff>
    </xdr:to>
    <xdr:sp>
      <xdr:nvSpPr>
        <xdr:cNvPr id="1" name="Line 2"/>
        <xdr:cNvSpPr>
          <a:spLocks/>
        </xdr:cNvSpPr>
      </xdr:nvSpPr>
      <xdr:spPr>
        <a:xfrm>
          <a:off x="2847975" y="30861000"/>
          <a:ext cx="431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116</xdr:row>
      <xdr:rowOff>28575</xdr:rowOff>
    </xdr:from>
    <xdr:to>
      <xdr:col>5</xdr:col>
      <xdr:colOff>781050</xdr:colOff>
      <xdr:row>119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6486525" y="16135350"/>
          <a:ext cx="2438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insert the average Line speed and the Strip width of the coating line.</a:t>
          </a:r>
        </a:p>
      </xdr:txBody>
    </xdr:sp>
    <xdr:clientData/>
  </xdr:twoCellAnchor>
  <xdr:twoCellAnchor>
    <xdr:from>
      <xdr:col>1</xdr:col>
      <xdr:colOff>1057275</xdr:colOff>
      <xdr:row>118</xdr:row>
      <xdr:rowOff>28575</xdr:rowOff>
    </xdr:from>
    <xdr:to>
      <xdr:col>4</xdr:col>
      <xdr:colOff>19050</xdr:colOff>
      <xdr:row>119</xdr:row>
      <xdr:rowOff>47625</xdr:rowOff>
    </xdr:to>
    <xdr:sp>
      <xdr:nvSpPr>
        <xdr:cNvPr id="3" name="Line 4"/>
        <xdr:cNvSpPr>
          <a:spLocks/>
        </xdr:cNvSpPr>
      </xdr:nvSpPr>
      <xdr:spPr>
        <a:xfrm flipH="1">
          <a:off x="3352800" y="16478250"/>
          <a:ext cx="3086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116</xdr:row>
      <xdr:rowOff>123825</xdr:rowOff>
    </xdr:from>
    <xdr:to>
      <xdr:col>7</xdr:col>
      <xdr:colOff>1019175</xdr:colOff>
      <xdr:row>119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16221075"/>
          <a:ext cx="3324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2276475</xdr:colOff>
      <xdr:row>120</xdr:row>
      <xdr:rowOff>161925</xdr:rowOff>
    </xdr:from>
    <xdr:to>
      <xdr:col>8</xdr:col>
      <xdr:colOff>142875</xdr:colOff>
      <xdr:row>124</xdr:row>
      <xdr:rowOff>95250</xdr:rowOff>
    </xdr:to>
    <xdr:sp>
      <xdr:nvSpPr>
        <xdr:cNvPr id="5" name="Rectangle 6"/>
        <xdr:cNvSpPr>
          <a:spLocks/>
        </xdr:cNvSpPr>
      </xdr:nvSpPr>
      <xdr:spPr>
        <a:xfrm>
          <a:off x="13716000" y="17021175"/>
          <a:ext cx="22002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modify the number of rinsing stages of  the coating line. (2-4)</a:t>
          </a:r>
        </a:p>
      </xdr:txBody>
    </xdr:sp>
    <xdr:clientData/>
  </xdr:twoCellAnchor>
  <xdr:twoCellAnchor>
    <xdr:from>
      <xdr:col>7</xdr:col>
      <xdr:colOff>971550</xdr:colOff>
      <xdr:row>124</xdr:row>
      <xdr:rowOff>142875</xdr:rowOff>
    </xdr:from>
    <xdr:to>
      <xdr:col>7</xdr:col>
      <xdr:colOff>981075</xdr:colOff>
      <xdr:row>125</xdr:row>
      <xdr:rowOff>85725</xdr:rowOff>
    </xdr:to>
    <xdr:sp>
      <xdr:nvSpPr>
        <xdr:cNvPr id="6" name="Line 7"/>
        <xdr:cNvSpPr>
          <a:spLocks/>
        </xdr:cNvSpPr>
      </xdr:nvSpPr>
      <xdr:spPr>
        <a:xfrm>
          <a:off x="14801850" y="177831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121</xdr:row>
      <xdr:rowOff>85725</xdr:rowOff>
    </xdr:from>
    <xdr:to>
      <xdr:col>5</xdr:col>
      <xdr:colOff>762000</xdr:colOff>
      <xdr:row>124</xdr:row>
      <xdr:rowOff>228600</xdr:rowOff>
    </xdr:to>
    <xdr:sp>
      <xdr:nvSpPr>
        <xdr:cNvPr id="7" name="Rectangle 8"/>
        <xdr:cNvSpPr>
          <a:spLocks/>
        </xdr:cNvSpPr>
      </xdr:nvSpPr>
      <xdr:spPr>
        <a:xfrm>
          <a:off x="6467475" y="17154525"/>
          <a:ext cx="24384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modify the number of rinsing stages of  the coating line. (2-4)</a:t>
          </a:r>
        </a:p>
      </xdr:txBody>
    </xdr:sp>
    <xdr:clientData/>
  </xdr:twoCellAnchor>
  <xdr:twoCellAnchor>
    <xdr:from>
      <xdr:col>4</xdr:col>
      <xdr:colOff>752475</xdr:colOff>
      <xdr:row>124</xdr:row>
      <xdr:rowOff>228600</xdr:rowOff>
    </xdr:from>
    <xdr:to>
      <xdr:col>4</xdr:col>
      <xdr:colOff>752475</xdr:colOff>
      <xdr:row>125</xdr:row>
      <xdr:rowOff>200025</xdr:rowOff>
    </xdr:to>
    <xdr:sp>
      <xdr:nvSpPr>
        <xdr:cNvPr id="8" name="Line 9"/>
        <xdr:cNvSpPr>
          <a:spLocks/>
        </xdr:cNvSpPr>
      </xdr:nvSpPr>
      <xdr:spPr>
        <a:xfrm flipH="1">
          <a:off x="7172325" y="178689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1114425</xdr:colOff>
      <xdr:row>148</xdr:row>
      <xdr:rowOff>190500</xdr:rowOff>
    </xdr:from>
    <xdr:to>
      <xdr:col>1</xdr:col>
      <xdr:colOff>1114425</xdr:colOff>
      <xdr:row>150</xdr:row>
      <xdr:rowOff>57150</xdr:rowOff>
    </xdr:to>
    <xdr:sp>
      <xdr:nvSpPr>
        <xdr:cNvPr id="9" name="Rectangle 10"/>
        <xdr:cNvSpPr>
          <a:spLocks/>
        </xdr:cNvSpPr>
      </xdr:nvSpPr>
      <xdr:spPr>
        <a:xfrm>
          <a:off x="1114425" y="23117175"/>
          <a:ext cx="22955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modify the number of rinsing stages of  the coating line. (2-4)</a:t>
          </a:r>
        </a:p>
      </xdr:txBody>
    </xdr:sp>
    <xdr:clientData/>
  </xdr:twoCellAnchor>
  <xdr:twoCellAnchor>
    <xdr:from>
      <xdr:col>1</xdr:col>
      <xdr:colOff>1095375</xdr:colOff>
      <xdr:row>149</xdr:row>
      <xdr:rowOff>342900</xdr:rowOff>
    </xdr:from>
    <xdr:to>
      <xdr:col>4</xdr:col>
      <xdr:colOff>571500</xdr:colOff>
      <xdr:row>150</xdr:row>
      <xdr:rowOff>85725</xdr:rowOff>
    </xdr:to>
    <xdr:sp>
      <xdr:nvSpPr>
        <xdr:cNvPr id="10" name="Line 11"/>
        <xdr:cNvSpPr>
          <a:spLocks/>
        </xdr:cNvSpPr>
      </xdr:nvSpPr>
      <xdr:spPr>
        <a:xfrm>
          <a:off x="3390900" y="23479125"/>
          <a:ext cx="36004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175</xdr:row>
      <xdr:rowOff>66675</xdr:rowOff>
    </xdr:from>
    <xdr:to>
      <xdr:col>5</xdr:col>
      <xdr:colOff>1752600</xdr:colOff>
      <xdr:row>178</xdr:row>
      <xdr:rowOff>152400</xdr:rowOff>
    </xdr:to>
    <xdr:sp>
      <xdr:nvSpPr>
        <xdr:cNvPr id="11" name="Rectangle 12"/>
        <xdr:cNvSpPr>
          <a:spLocks/>
        </xdr:cNvSpPr>
      </xdr:nvSpPr>
      <xdr:spPr>
        <a:xfrm>
          <a:off x="7258050" y="28736925"/>
          <a:ext cx="26384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Amount of substance in the untreated wastewater of the coating line.</a:t>
          </a:r>
        </a:p>
      </xdr:txBody>
    </xdr:sp>
    <xdr:clientData/>
  </xdr:twoCellAnchor>
  <xdr:twoCellAnchor>
    <xdr:from>
      <xdr:col>4</xdr:col>
      <xdr:colOff>9525</xdr:colOff>
      <xdr:row>177</xdr:row>
      <xdr:rowOff>0</xdr:rowOff>
    </xdr:from>
    <xdr:to>
      <xdr:col>4</xdr:col>
      <xdr:colOff>800100</xdr:colOff>
      <xdr:row>177</xdr:row>
      <xdr:rowOff>9525</xdr:rowOff>
    </xdr:to>
    <xdr:sp>
      <xdr:nvSpPr>
        <xdr:cNvPr id="12" name="Line 14"/>
        <xdr:cNvSpPr>
          <a:spLocks/>
        </xdr:cNvSpPr>
      </xdr:nvSpPr>
      <xdr:spPr>
        <a:xfrm flipH="1">
          <a:off x="6429375" y="29051250"/>
          <a:ext cx="790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222</xdr:row>
      <xdr:rowOff>114300</xdr:rowOff>
    </xdr:from>
    <xdr:to>
      <xdr:col>4</xdr:col>
      <xdr:colOff>1171575</xdr:colOff>
      <xdr:row>222</xdr:row>
      <xdr:rowOff>866775</xdr:rowOff>
    </xdr:to>
    <xdr:sp>
      <xdr:nvSpPr>
        <xdr:cNvPr id="13" name="Rectangle 15"/>
        <xdr:cNvSpPr>
          <a:spLocks/>
        </xdr:cNvSpPr>
      </xdr:nvSpPr>
      <xdr:spPr>
        <a:xfrm>
          <a:off x="4714875" y="31003875"/>
          <a:ext cx="28765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insert the effcieny of the local installation for the waste water treatment for each substance.</a:t>
          </a:r>
        </a:p>
      </xdr:txBody>
    </xdr:sp>
    <xdr:clientData/>
  </xdr:twoCellAnchor>
  <xdr:twoCellAnchor>
    <xdr:from>
      <xdr:col>4</xdr:col>
      <xdr:colOff>1447800</xdr:colOff>
      <xdr:row>222</xdr:row>
      <xdr:rowOff>180975</xdr:rowOff>
    </xdr:from>
    <xdr:to>
      <xdr:col>6</xdr:col>
      <xdr:colOff>57150</xdr:colOff>
      <xdr:row>222</xdr:row>
      <xdr:rowOff>885825</xdr:rowOff>
    </xdr:to>
    <xdr:sp>
      <xdr:nvSpPr>
        <xdr:cNvPr id="14" name="Rectangle 16"/>
        <xdr:cNvSpPr>
          <a:spLocks/>
        </xdr:cNvSpPr>
      </xdr:nvSpPr>
      <xdr:spPr>
        <a:xfrm>
          <a:off x="7867650" y="31070550"/>
          <a:ext cx="36290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insert the local Preflooder size (river) where the installation is located.</a:t>
          </a:r>
        </a:p>
      </xdr:txBody>
    </xdr:sp>
    <xdr:clientData/>
  </xdr:twoCellAnchor>
  <xdr:twoCellAnchor>
    <xdr:from>
      <xdr:col>6</xdr:col>
      <xdr:colOff>2162175</xdr:colOff>
      <xdr:row>222</xdr:row>
      <xdr:rowOff>152400</xdr:rowOff>
    </xdr:from>
    <xdr:to>
      <xdr:col>7</xdr:col>
      <xdr:colOff>1419225</xdr:colOff>
      <xdr:row>222</xdr:row>
      <xdr:rowOff>857250</xdr:rowOff>
    </xdr:to>
    <xdr:sp>
      <xdr:nvSpPr>
        <xdr:cNvPr id="15" name="Rectangle 17"/>
        <xdr:cNvSpPr>
          <a:spLocks/>
        </xdr:cNvSpPr>
      </xdr:nvSpPr>
      <xdr:spPr>
        <a:xfrm>
          <a:off x="13601700" y="31041975"/>
          <a:ext cx="16478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PNEC of each substance shall be inserted.</a:t>
          </a:r>
        </a:p>
      </xdr:txBody>
    </xdr:sp>
    <xdr:clientData/>
  </xdr:twoCellAnchor>
  <xdr:twoCellAnchor>
    <xdr:from>
      <xdr:col>7</xdr:col>
      <xdr:colOff>1495425</xdr:colOff>
      <xdr:row>222</xdr:row>
      <xdr:rowOff>276225</xdr:rowOff>
    </xdr:from>
    <xdr:to>
      <xdr:col>9</xdr:col>
      <xdr:colOff>114300</xdr:colOff>
      <xdr:row>222</xdr:row>
      <xdr:rowOff>790575</xdr:rowOff>
    </xdr:to>
    <xdr:sp>
      <xdr:nvSpPr>
        <xdr:cNvPr id="16" name="Rectangle 18"/>
        <xdr:cNvSpPr>
          <a:spLocks/>
        </xdr:cNvSpPr>
      </xdr:nvSpPr>
      <xdr:spPr>
        <a:xfrm>
          <a:off x="15325725" y="31165800"/>
          <a:ext cx="15049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RCR &lt; 1 = Safe
RCR &gt; 1 =  not Safe</a:t>
          </a:r>
        </a:p>
      </xdr:txBody>
    </xdr:sp>
    <xdr:clientData/>
  </xdr:twoCellAnchor>
  <xdr:twoCellAnchor>
    <xdr:from>
      <xdr:col>5</xdr:col>
      <xdr:colOff>76200</xdr:colOff>
      <xdr:row>1</xdr:row>
      <xdr:rowOff>57150</xdr:rowOff>
    </xdr:from>
    <xdr:to>
      <xdr:col>5</xdr:col>
      <xdr:colOff>2800350</xdr:colOff>
      <xdr:row>4</xdr:row>
      <xdr:rowOff>38100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23850"/>
          <a:ext cx="2724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5</xdr:row>
      <xdr:rowOff>152400</xdr:rowOff>
    </xdr:from>
    <xdr:to>
      <xdr:col>5</xdr:col>
      <xdr:colOff>2181225</xdr:colOff>
      <xdr:row>10</xdr:row>
      <xdr:rowOff>9525</xdr:rowOff>
    </xdr:to>
    <xdr:pic>
      <xdr:nvPicPr>
        <xdr:cNvPr id="18" name="Picture 8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1085850"/>
          <a:ext cx="2095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1066800</xdr:colOff>
      <xdr:row>41</xdr:row>
      <xdr:rowOff>57150</xdr:rowOff>
    </xdr:from>
    <xdr:to>
      <xdr:col>5</xdr:col>
      <xdr:colOff>2762250</xdr:colOff>
      <xdr:row>44</xdr:row>
      <xdr:rowOff>85725</xdr:rowOff>
    </xdr:to>
    <xdr:sp>
      <xdr:nvSpPr>
        <xdr:cNvPr id="19" name="Rectangle 22"/>
        <xdr:cNvSpPr>
          <a:spLocks/>
        </xdr:cNvSpPr>
      </xdr:nvSpPr>
      <xdr:spPr>
        <a:xfrm>
          <a:off x="9210675" y="7048500"/>
          <a:ext cx="16954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RCR &lt; 1 = Safe
RCR &gt; 1 =  not Safe</a:t>
          </a:r>
        </a:p>
      </xdr:txBody>
    </xdr:sp>
    <xdr:clientData/>
  </xdr:twoCellAnchor>
  <xdr:twoCellAnchor>
    <xdr:from>
      <xdr:col>0</xdr:col>
      <xdr:colOff>38100</xdr:colOff>
      <xdr:row>48</xdr:row>
      <xdr:rowOff>28575</xdr:rowOff>
    </xdr:from>
    <xdr:to>
      <xdr:col>5</xdr:col>
      <xdr:colOff>1514475</xdr:colOff>
      <xdr:row>55</xdr:row>
      <xdr:rowOff>104775</xdr:rowOff>
    </xdr:to>
    <xdr:grpSp>
      <xdr:nvGrpSpPr>
        <xdr:cNvPr id="20" name="Group 41"/>
        <xdr:cNvGrpSpPr>
          <a:grpSpLocks/>
        </xdr:cNvGrpSpPr>
      </xdr:nvGrpSpPr>
      <xdr:grpSpPr>
        <a:xfrm>
          <a:off x="38100" y="8191500"/>
          <a:ext cx="9620250" cy="1209675"/>
          <a:chOff x="128" y="941"/>
          <a:chExt cx="1010" cy="127"/>
        </a:xfrm>
        <a:solidFill>
          <a:srgbClr val="FFFFFF"/>
        </a:solidFill>
      </xdr:grpSpPr>
      <xdr:sp>
        <xdr:nvSpPr>
          <xdr:cNvPr id="21" name="Line 37"/>
          <xdr:cNvSpPr>
            <a:spLocks/>
          </xdr:cNvSpPr>
        </xdr:nvSpPr>
        <xdr:spPr>
          <a:xfrm>
            <a:off x="143" y="1034"/>
            <a:ext cx="99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32"/>
          <xdr:cNvSpPr txBox="1">
            <a:spLocks noChangeArrowheads="1"/>
          </xdr:cNvSpPr>
        </xdr:nvSpPr>
        <xdr:spPr>
          <a:xfrm>
            <a:off x="215" y="997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Alkaline Pre-Clean</a:t>
            </a:r>
          </a:p>
        </xdr:txBody>
      </xdr:sp>
      <xdr:sp>
        <xdr:nvSpPr>
          <xdr:cNvPr id="23" name="TextBox 33"/>
          <xdr:cNvSpPr txBox="1">
            <a:spLocks noChangeArrowheads="1"/>
          </xdr:cNvSpPr>
        </xdr:nvSpPr>
        <xdr:spPr>
          <a:xfrm>
            <a:off x="366" y="997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Rinse</a:t>
            </a:r>
          </a:p>
        </xdr:txBody>
      </xdr:sp>
      <xdr:sp>
        <xdr:nvSpPr>
          <xdr:cNvPr id="24" name="TextBox 34"/>
          <xdr:cNvSpPr txBox="1">
            <a:spLocks noChangeArrowheads="1"/>
          </xdr:cNvSpPr>
        </xdr:nvSpPr>
        <xdr:spPr>
          <a:xfrm>
            <a:off x="517" y="997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Acidic Clean</a:t>
            </a:r>
          </a:p>
        </xdr:txBody>
      </xdr:sp>
      <xdr:sp>
        <xdr:nvSpPr>
          <xdr:cNvPr id="25" name="TextBox 35"/>
          <xdr:cNvSpPr txBox="1">
            <a:spLocks noChangeArrowheads="1"/>
          </xdr:cNvSpPr>
        </xdr:nvSpPr>
        <xdr:spPr>
          <a:xfrm>
            <a:off x="819" y="997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Pre-treatment</a:t>
            </a:r>
          </a:p>
        </xdr:txBody>
      </xdr:sp>
      <xdr:sp>
        <xdr:nvSpPr>
          <xdr:cNvPr id="26" name="TextBox 36"/>
          <xdr:cNvSpPr txBox="1">
            <a:spLocks noChangeArrowheads="1"/>
          </xdr:cNvSpPr>
        </xdr:nvSpPr>
        <xdr:spPr>
          <a:xfrm>
            <a:off x="971" y="997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Rinse</a:t>
            </a:r>
          </a:p>
        </xdr:txBody>
      </xdr:sp>
      <xdr:sp>
        <xdr:nvSpPr>
          <xdr:cNvPr id="27" name="TextBox 38"/>
          <xdr:cNvSpPr txBox="1">
            <a:spLocks noChangeArrowheads="1"/>
          </xdr:cNvSpPr>
        </xdr:nvSpPr>
        <xdr:spPr>
          <a:xfrm>
            <a:off x="668" y="997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Rinse</a:t>
            </a:r>
          </a:p>
        </xdr:txBody>
      </xdr:sp>
      <xdr:sp>
        <xdr:nvSpPr>
          <xdr:cNvPr id="28" name="TextBox 39"/>
          <xdr:cNvSpPr txBox="1">
            <a:spLocks noChangeArrowheads="1"/>
          </xdr:cNvSpPr>
        </xdr:nvSpPr>
        <xdr:spPr>
          <a:xfrm>
            <a:off x="128" y="941"/>
            <a:ext cx="815" cy="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/>
              <a:t>An aluminium coating line with a spray &amp; rinse pre-treatment section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171</xdr:row>
      <xdr:rowOff>76200</xdr:rowOff>
    </xdr:from>
    <xdr:to>
      <xdr:col>4</xdr:col>
      <xdr:colOff>742950</xdr:colOff>
      <xdr:row>171</xdr:row>
      <xdr:rowOff>76200</xdr:rowOff>
    </xdr:to>
    <xdr:sp>
      <xdr:nvSpPr>
        <xdr:cNvPr id="1" name="Line 2"/>
        <xdr:cNvSpPr>
          <a:spLocks/>
        </xdr:cNvSpPr>
      </xdr:nvSpPr>
      <xdr:spPr>
        <a:xfrm>
          <a:off x="2857500" y="20716875"/>
          <a:ext cx="431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101</xdr:row>
      <xdr:rowOff>95250</xdr:rowOff>
    </xdr:from>
    <xdr:to>
      <xdr:col>7</xdr:col>
      <xdr:colOff>476250</xdr:colOff>
      <xdr:row>104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3335000"/>
          <a:ext cx="493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101</xdr:row>
      <xdr:rowOff>76200</xdr:rowOff>
    </xdr:from>
    <xdr:to>
      <xdr:col>5</xdr:col>
      <xdr:colOff>66675</xdr:colOff>
      <xdr:row>105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448425" y="13296900"/>
          <a:ext cx="17716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insert the average Line speed and the Strip width of the coating line.</a:t>
          </a:r>
        </a:p>
      </xdr:txBody>
    </xdr:sp>
    <xdr:clientData/>
  </xdr:twoCellAnchor>
  <xdr:twoCellAnchor>
    <xdr:from>
      <xdr:col>1</xdr:col>
      <xdr:colOff>971550</xdr:colOff>
      <xdr:row>103</xdr:row>
      <xdr:rowOff>28575</xdr:rowOff>
    </xdr:from>
    <xdr:to>
      <xdr:col>3</xdr:col>
      <xdr:colOff>1743075</xdr:colOff>
      <xdr:row>104</xdr:row>
      <xdr:rowOff>76200</xdr:rowOff>
    </xdr:to>
    <xdr:sp>
      <xdr:nvSpPr>
        <xdr:cNvPr id="4" name="Line 5"/>
        <xdr:cNvSpPr>
          <a:spLocks/>
        </xdr:cNvSpPr>
      </xdr:nvSpPr>
      <xdr:spPr>
        <a:xfrm flipH="1">
          <a:off x="3276600" y="13601700"/>
          <a:ext cx="2724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1257300</xdr:colOff>
      <xdr:row>105</xdr:row>
      <xdr:rowOff>76200</xdr:rowOff>
    </xdr:from>
    <xdr:to>
      <xdr:col>7</xdr:col>
      <xdr:colOff>114300</xdr:colOff>
      <xdr:row>109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9410700" y="14058900"/>
          <a:ext cx="38100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modify the number of rinsing stages of  the coating line. (2-4)</a:t>
          </a:r>
        </a:p>
      </xdr:txBody>
    </xdr:sp>
    <xdr:clientData/>
  </xdr:twoCellAnchor>
  <xdr:twoCellAnchor>
    <xdr:from>
      <xdr:col>5</xdr:col>
      <xdr:colOff>885825</xdr:colOff>
      <xdr:row>107</xdr:row>
      <xdr:rowOff>38100</xdr:rowOff>
    </xdr:from>
    <xdr:to>
      <xdr:col>5</xdr:col>
      <xdr:colOff>1247775</xdr:colOff>
      <xdr:row>110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9039225" y="14420850"/>
          <a:ext cx="361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132</xdr:row>
      <xdr:rowOff>85725</xdr:rowOff>
    </xdr:from>
    <xdr:to>
      <xdr:col>5</xdr:col>
      <xdr:colOff>971550</xdr:colOff>
      <xdr:row>138</xdr:row>
      <xdr:rowOff>38100</xdr:rowOff>
    </xdr:to>
    <xdr:sp>
      <xdr:nvSpPr>
        <xdr:cNvPr id="7" name="Rectangle 8"/>
        <xdr:cNvSpPr>
          <a:spLocks/>
        </xdr:cNvSpPr>
      </xdr:nvSpPr>
      <xdr:spPr>
        <a:xfrm>
          <a:off x="7153275" y="19678650"/>
          <a:ext cx="19716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Amount of substance in the untreated wastewater of the coating line.</a:t>
          </a:r>
        </a:p>
      </xdr:txBody>
    </xdr:sp>
    <xdr:clientData/>
  </xdr:twoCellAnchor>
  <xdr:twoCellAnchor>
    <xdr:from>
      <xdr:col>3</xdr:col>
      <xdr:colOff>1990725</xdr:colOff>
      <xdr:row>133</xdr:row>
      <xdr:rowOff>114300</xdr:rowOff>
    </xdr:from>
    <xdr:to>
      <xdr:col>4</xdr:col>
      <xdr:colOff>923925</xdr:colOff>
      <xdr:row>133</xdr:row>
      <xdr:rowOff>114300</xdr:rowOff>
    </xdr:to>
    <xdr:sp>
      <xdr:nvSpPr>
        <xdr:cNvPr id="8" name="Line 9"/>
        <xdr:cNvSpPr>
          <a:spLocks/>
        </xdr:cNvSpPr>
      </xdr:nvSpPr>
      <xdr:spPr>
        <a:xfrm flipH="1" flipV="1">
          <a:off x="6248400" y="198977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173</xdr:row>
      <xdr:rowOff>66675</xdr:rowOff>
    </xdr:from>
    <xdr:to>
      <xdr:col>4</xdr:col>
      <xdr:colOff>1676400</xdr:colOff>
      <xdr:row>173</xdr:row>
      <xdr:rowOff>752475</xdr:rowOff>
    </xdr:to>
    <xdr:sp>
      <xdr:nvSpPr>
        <xdr:cNvPr id="9" name="Rectangle 10"/>
        <xdr:cNvSpPr>
          <a:spLocks/>
        </xdr:cNvSpPr>
      </xdr:nvSpPr>
      <xdr:spPr>
        <a:xfrm>
          <a:off x="4895850" y="20812125"/>
          <a:ext cx="3209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insert the effcieny of the local installation for the waste water treatment for each substance.</a:t>
          </a:r>
        </a:p>
      </xdr:txBody>
    </xdr:sp>
    <xdr:clientData/>
  </xdr:twoCellAnchor>
  <xdr:twoCellAnchor>
    <xdr:from>
      <xdr:col>4</xdr:col>
      <xdr:colOff>1724025</xdr:colOff>
      <xdr:row>173</xdr:row>
      <xdr:rowOff>76200</xdr:rowOff>
    </xdr:from>
    <xdr:to>
      <xdr:col>6</xdr:col>
      <xdr:colOff>695325</xdr:colOff>
      <xdr:row>173</xdr:row>
      <xdr:rowOff>714375</xdr:rowOff>
    </xdr:to>
    <xdr:sp>
      <xdr:nvSpPr>
        <xdr:cNvPr id="10" name="Rectangle 11"/>
        <xdr:cNvSpPr>
          <a:spLocks/>
        </xdr:cNvSpPr>
      </xdr:nvSpPr>
      <xdr:spPr>
        <a:xfrm>
          <a:off x="8153400" y="20821650"/>
          <a:ext cx="39433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You may insert the local Preflooder size (river) where the installation is located.</a:t>
          </a:r>
        </a:p>
      </xdr:txBody>
    </xdr:sp>
    <xdr:clientData/>
  </xdr:twoCellAnchor>
  <xdr:twoCellAnchor>
    <xdr:from>
      <xdr:col>6</xdr:col>
      <xdr:colOff>828675</xdr:colOff>
      <xdr:row>173</xdr:row>
      <xdr:rowOff>76200</xdr:rowOff>
    </xdr:from>
    <xdr:to>
      <xdr:col>7</xdr:col>
      <xdr:colOff>600075</xdr:colOff>
      <xdr:row>173</xdr:row>
      <xdr:rowOff>781050</xdr:rowOff>
    </xdr:to>
    <xdr:sp>
      <xdr:nvSpPr>
        <xdr:cNvPr id="11" name="Rectangle 12"/>
        <xdr:cNvSpPr>
          <a:spLocks/>
        </xdr:cNvSpPr>
      </xdr:nvSpPr>
      <xdr:spPr>
        <a:xfrm>
          <a:off x="12230100" y="20821650"/>
          <a:ext cx="14763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PNEC of each substance shall be inserted.</a:t>
          </a:r>
        </a:p>
      </xdr:txBody>
    </xdr:sp>
    <xdr:clientData/>
  </xdr:twoCellAnchor>
  <xdr:twoCellAnchor>
    <xdr:from>
      <xdr:col>7</xdr:col>
      <xdr:colOff>647700</xdr:colOff>
      <xdr:row>173</xdr:row>
      <xdr:rowOff>161925</xdr:rowOff>
    </xdr:from>
    <xdr:to>
      <xdr:col>9</xdr:col>
      <xdr:colOff>114300</xdr:colOff>
      <xdr:row>173</xdr:row>
      <xdr:rowOff>676275</xdr:rowOff>
    </xdr:to>
    <xdr:sp>
      <xdr:nvSpPr>
        <xdr:cNvPr id="12" name="Rectangle 13"/>
        <xdr:cNvSpPr>
          <a:spLocks/>
        </xdr:cNvSpPr>
      </xdr:nvSpPr>
      <xdr:spPr>
        <a:xfrm>
          <a:off x="13754100" y="20907375"/>
          <a:ext cx="15049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RCR &lt; 1 = Safe
RCR &gt; 1 =  not Safe</a:t>
          </a:r>
        </a:p>
      </xdr:txBody>
    </xdr:sp>
    <xdr:clientData/>
  </xdr:twoCellAnchor>
  <xdr:twoCellAnchor>
    <xdr:from>
      <xdr:col>5</xdr:col>
      <xdr:colOff>76200</xdr:colOff>
      <xdr:row>0</xdr:row>
      <xdr:rowOff>47625</xdr:rowOff>
    </xdr:from>
    <xdr:to>
      <xdr:col>5</xdr:col>
      <xdr:colOff>2800350</xdr:colOff>
      <xdr:row>2</xdr:row>
      <xdr:rowOff>85725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7625"/>
          <a:ext cx="2724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</xdr:row>
      <xdr:rowOff>28575</xdr:rowOff>
    </xdr:from>
    <xdr:to>
      <xdr:col>5</xdr:col>
      <xdr:colOff>2181225</xdr:colOff>
      <xdr:row>7</xdr:row>
      <xdr:rowOff>47625</xdr:rowOff>
    </xdr:to>
    <xdr:pic>
      <xdr:nvPicPr>
        <xdr:cNvPr id="14" name="Picture 8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619125"/>
          <a:ext cx="2095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1133475</xdr:colOff>
      <xdr:row>23</xdr:row>
      <xdr:rowOff>28575</xdr:rowOff>
    </xdr:from>
    <xdr:to>
      <xdr:col>5</xdr:col>
      <xdr:colOff>2828925</xdr:colOff>
      <xdr:row>26</xdr:row>
      <xdr:rowOff>57150</xdr:rowOff>
    </xdr:to>
    <xdr:sp>
      <xdr:nvSpPr>
        <xdr:cNvPr id="15" name="Rectangle 17"/>
        <xdr:cNvSpPr>
          <a:spLocks/>
        </xdr:cNvSpPr>
      </xdr:nvSpPr>
      <xdr:spPr>
        <a:xfrm>
          <a:off x="9286875" y="3857625"/>
          <a:ext cx="16954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RCR &lt; 1 = Safe
RCR &gt; 1 =  not Safe</a:t>
          </a:r>
        </a:p>
      </xdr:txBody>
    </xdr:sp>
    <xdr:clientData/>
  </xdr:twoCellAnchor>
  <xdr:twoCellAnchor>
    <xdr:from>
      <xdr:col>0</xdr:col>
      <xdr:colOff>38100</xdr:colOff>
      <xdr:row>28</xdr:row>
      <xdr:rowOff>38100</xdr:rowOff>
    </xdr:from>
    <xdr:to>
      <xdr:col>4</xdr:col>
      <xdr:colOff>1371600</xdr:colOff>
      <xdr:row>35</xdr:row>
      <xdr:rowOff>114300</xdr:rowOff>
    </xdr:to>
    <xdr:grpSp>
      <xdr:nvGrpSpPr>
        <xdr:cNvPr id="16" name="Group 34"/>
        <xdr:cNvGrpSpPr>
          <a:grpSpLocks/>
        </xdr:cNvGrpSpPr>
      </xdr:nvGrpSpPr>
      <xdr:grpSpPr>
        <a:xfrm>
          <a:off x="38100" y="4676775"/>
          <a:ext cx="7762875" cy="1209675"/>
          <a:chOff x="4" y="491"/>
          <a:chExt cx="815" cy="127"/>
        </a:xfrm>
        <a:solidFill>
          <a:srgbClr val="FFFFFF"/>
        </a:solidFill>
      </xdr:grpSpPr>
      <xdr:sp>
        <xdr:nvSpPr>
          <xdr:cNvPr id="17" name="Line 27"/>
          <xdr:cNvSpPr>
            <a:spLocks/>
          </xdr:cNvSpPr>
        </xdr:nvSpPr>
        <xdr:spPr>
          <a:xfrm>
            <a:off x="19" y="584"/>
            <a:ext cx="783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28"/>
          <xdr:cNvSpPr txBox="1">
            <a:spLocks noChangeArrowheads="1"/>
          </xdr:cNvSpPr>
        </xdr:nvSpPr>
        <xdr:spPr>
          <a:xfrm>
            <a:off x="128" y="547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Alkaline Pre-Clean</a:t>
            </a:r>
          </a:p>
        </xdr:txBody>
      </xdr:sp>
      <xdr:sp>
        <xdr:nvSpPr>
          <xdr:cNvPr id="19" name="TextBox 30"/>
          <xdr:cNvSpPr txBox="1">
            <a:spLocks noChangeArrowheads="1"/>
          </xdr:cNvSpPr>
        </xdr:nvSpPr>
        <xdr:spPr>
          <a:xfrm>
            <a:off x="278" y="547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Alkaline Clean</a:t>
            </a:r>
          </a:p>
        </xdr:txBody>
      </xdr:sp>
      <xdr:sp>
        <xdr:nvSpPr>
          <xdr:cNvPr id="20" name="TextBox 31"/>
          <xdr:cNvSpPr txBox="1">
            <a:spLocks noChangeArrowheads="1"/>
          </xdr:cNvSpPr>
        </xdr:nvSpPr>
        <xdr:spPr>
          <a:xfrm>
            <a:off x="579" y="547"/>
            <a:ext cx="146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Pre-treatment
[chem-coater]</a:t>
            </a:r>
          </a:p>
        </xdr:txBody>
      </xdr:sp>
      <xdr:sp>
        <xdr:nvSpPr>
          <xdr:cNvPr id="21" name="TextBox 32"/>
          <xdr:cNvSpPr txBox="1">
            <a:spLocks noChangeArrowheads="1"/>
          </xdr:cNvSpPr>
        </xdr:nvSpPr>
        <xdr:spPr>
          <a:xfrm>
            <a:off x="428" y="547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Rinse</a:t>
            </a:r>
          </a:p>
        </xdr:txBody>
      </xdr:sp>
      <xdr:sp>
        <xdr:nvSpPr>
          <xdr:cNvPr id="22" name="TextBox 33"/>
          <xdr:cNvSpPr txBox="1">
            <a:spLocks noChangeArrowheads="1"/>
          </xdr:cNvSpPr>
        </xdr:nvSpPr>
        <xdr:spPr>
          <a:xfrm>
            <a:off x="4" y="491"/>
            <a:ext cx="815" cy="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000" b="1" i="0" u="none" baseline="0"/>
              <a:t>A steel coating line with a no-rinse pre-treatment section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196</xdr:row>
      <xdr:rowOff>76200</xdr:rowOff>
    </xdr:from>
    <xdr:to>
      <xdr:col>4</xdr:col>
      <xdr:colOff>742950</xdr:colOff>
      <xdr:row>196</xdr:row>
      <xdr:rowOff>76200</xdr:rowOff>
    </xdr:to>
    <xdr:sp>
      <xdr:nvSpPr>
        <xdr:cNvPr id="1" name="Line 2"/>
        <xdr:cNvSpPr>
          <a:spLocks/>
        </xdr:cNvSpPr>
      </xdr:nvSpPr>
      <xdr:spPr>
        <a:xfrm>
          <a:off x="2847975" y="24984075"/>
          <a:ext cx="431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1485900</xdr:colOff>
      <xdr:row>121</xdr:row>
      <xdr:rowOff>0</xdr:rowOff>
    </xdr:from>
    <xdr:to>
      <xdr:col>7</xdr:col>
      <xdr:colOff>1343025</xdr:colOff>
      <xdr:row>124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16230600"/>
          <a:ext cx="5114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1638300</xdr:colOff>
      <xdr:row>128</xdr:row>
      <xdr:rowOff>38100</xdr:rowOff>
    </xdr:from>
    <xdr:to>
      <xdr:col>7</xdr:col>
      <xdr:colOff>428625</xdr:colOff>
      <xdr:row>129</xdr:row>
      <xdr:rowOff>228600</xdr:rowOff>
    </xdr:to>
    <xdr:sp>
      <xdr:nvSpPr>
        <xdr:cNvPr id="3" name="Line 5"/>
        <xdr:cNvSpPr>
          <a:spLocks/>
        </xdr:cNvSpPr>
      </xdr:nvSpPr>
      <xdr:spPr>
        <a:xfrm>
          <a:off x="9782175" y="17649825"/>
          <a:ext cx="4048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129</xdr:row>
      <xdr:rowOff>9525</xdr:rowOff>
    </xdr:from>
    <xdr:to>
      <xdr:col>5</xdr:col>
      <xdr:colOff>504825</xdr:colOff>
      <xdr:row>129</xdr:row>
      <xdr:rowOff>352425</xdr:rowOff>
    </xdr:to>
    <xdr:sp>
      <xdr:nvSpPr>
        <xdr:cNvPr id="4" name="Line 6"/>
        <xdr:cNvSpPr>
          <a:spLocks/>
        </xdr:cNvSpPr>
      </xdr:nvSpPr>
      <xdr:spPr>
        <a:xfrm flipH="1">
          <a:off x="8229600" y="18011775"/>
          <a:ext cx="419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122</xdr:row>
      <xdr:rowOff>76200</xdr:rowOff>
    </xdr:from>
    <xdr:to>
      <xdr:col>4</xdr:col>
      <xdr:colOff>123825</xdr:colOff>
      <xdr:row>123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4371975" y="16497300"/>
          <a:ext cx="2171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155</xdr:row>
      <xdr:rowOff>66675</xdr:rowOff>
    </xdr:from>
    <xdr:to>
      <xdr:col>6</xdr:col>
      <xdr:colOff>190500</xdr:colOff>
      <xdr:row>160</xdr:row>
      <xdr:rowOff>123825</xdr:rowOff>
    </xdr:to>
    <xdr:sp>
      <xdr:nvSpPr>
        <xdr:cNvPr id="6" name="Rectangle 9"/>
        <xdr:cNvSpPr>
          <a:spLocks/>
        </xdr:cNvSpPr>
      </xdr:nvSpPr>
      <xdr:spPr>
        <a:xfrm>
          <a:off x="7077075" y="23488650"/>
          <a:ext cx="44958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Amount of substance in the untreated wastewater of the coating line.</a:t>
          </a:r>
        </a:p>
      </xdr:txBody>
    </xdr:sp>
    <xdr:clientData/>
  </xdr:twoCellAnchor>
  <xdr:twoCellAnchor>
    <xdr:from>
      <xdr:col>4</xdr:col>
      <xdr:colOff>66675</xdr:colOff>
      <xdr:row>157</xdr:row>
      <xdr:rowOff>9525</xdr:rowOff>
    </xdr:from>
    <xdr:to>
      <xdr:col>4</xdr:col>
      <xdr:colOff>638175</xdr:colOff>
      <xdr:row>157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6486525" y="23812500"/>
          <a:ext cx="571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952500</xdr:colOff>
      <xdr:row>198</xdr:row>
      <xdr:rowOff>276225</xdr:rowOff>
    </xdr:from>
    <xdr:to>
      <xdr:col>9</xdr:col>
      <xdr:colOff>333375</xdr:colOff>
      <xdr:row>198</xdr:row>
      <xdr:rowOff>790575</xdr:rowOff>
    </xdr:to>
    <xdr:sp>
      <xdr:nvSpPr>
        <xdr:cNvPr id="8" name="Rectangle 14"/>
        <xdr:cNvSpPr>
          <a:spLocks/>
        </xdr:cNvSpPr>
      </xdr:nvSpPr>
      <xdr:spPr>
        <a:xfrm>
          <a:off x="14354175" y="25288875"/>
          <a:ext cx="15049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RCR &lt; 1 = Safe
RCR &gt; 1 =  not Safe</a:t>
          </a:r>
        </a:p>
      </xdr:txBody>
    </xdr:sp>
    <xdr:clientData/>
  </xdr:twoCellAnchor>
  <xdr:twoCellAnchor>
    <xdr:from>
      <xdr:col>5</xdr:col>
      <xdr:colOff>1019175</xdr:colOff>
      <xdr:row>27</xdr:row>
      <xdr:rowOff>114300</xdr:rowOff>
    </xdr:from>
    <xdr:to>
      <xdr:col>5</xdr:col>
      <xdr:colOff>2714625</xdr:colOff>
      <xdr:row>30</xdr:row>
      <xdr:rowOff>123825</xdr:rowOff>
    </xdr:to>
    <xdr:sp>
      <xdr:nvSpPr>
        <xdr:cNvPr id="9" name="Rectangle 18"/>
        <xdr:cNvSpPr>
          <a:spLocks/>
        </xdr:cNvSpPr>
      </xdr:nvSpPr>
      <xdr:spPr>
        <a:xfrm>
          <a:off x="9163050" y="4667250"/>
          <a:ext cx="16954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RCR &lt; 1 = Safe
RCR &gt; 1 =  not Safe</a:t>
          </a:r>
        </a:p>
      </xdr:txBody>
    </xdr:sp>
    <xdr:clientData/>
  </xdr:twoCellAnchor>
  <xdr:twoCellAnchor>
    <xdr:from>
      <xdr:col>5</xdr:col>
      <xdr:colOff>76200</xdr:colOff>
      <xdr:row>0</xdr:row>
      <xdr:rowOff>47625</xdr:rowOff>
    </xdr:from>
    <xdr:to>
      <xdr:col>5</xdr:col>
      <xdr:colOff>2800350</xdr:colOff>
      <xdr:row>2</xdr:row>
      <xdr:rowOff>85725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47625"/>
          <a:ext cx="2724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</xdr:row>
      <xdr:rowOff>28575</xdr:rowOff>
    </xdr:from>
    <xdr:to>
      <xdr:col>5</xdr:col>
      <xdr:colOff>2181225</xdr:colOff>
      <xdr:row>7</xdr:row>
      <xdr:rowOff>47625</xdr:rowOff>
    </xdr:to>
    <xdr:pic>
      <xdr:nvPicPr>
        <xdr:cNvPr id="11" name="Picture 8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619125"/>
          <a:ext cx="2095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34</xdr:row>
      <xdr:rowOff>57150</xdr:rowOff>
    </xdr:from>
    <xdr:to>
      <xdr:col>5</xdr:col>
      <xdr:colOff>1514475</xdr:colOff>
      <xdr:row>41</xdr:row>
      <xdr:rowOff>133350</xdr:rowOff>
    </xdr:to>
    <xdr:grpSp>
      <xdr:nvGrpSpPr>
        <xdr:cNvPr id="12" name="Group 38"/>
        <xdr:cNvGrpSpPr>
          <a:grpSpLocks/>
        </xdr:cNvGrpSpPr>
      </xdr:nvGrpSpPr>
      <xdr:grpSpPr>
        <a:xfrm>
          <a:off x="38100" y="5762625"/>
          <a:ext cx="9620250" cy="1209675"/>
          <a:chOff x="4" y="605"/>
          <a:chExt cx="1010" cy="127"/>
        </a:xfrm>
        <a:solidFill>
          <a:srgbClr val="FFFFFF"/>
        </a:solidFill>
      </xdr:grpSpPr>
      <xdr:sp>
        <xdr:nvSpPr>
          <xdr:cNvPr id="13" name="Line 30"/>
          <xdr:cNvSpPr>
            <a:spLocks/>
          </xdr:cNvSpPr>
        </xdr:nvSpPr>
        <xdr:spPr>
          <a:xfrm>
            <a:off x="19" y="698"/>
            <a:ext cx="995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31"/>
          <xdr:cNvSpPr txBox="1">
            <a:spLocks noChangeArrowheads="1"/>
          </xdr:cNvSpPr>
        </xdr:nvSpPr>
        <xdr:spPr>
          <a:xfrm>
            <a:off x="91" y="661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Alkaline Pre-Clean</a:t>
            </a:r>
          </a:p>
        </xdr:txBody>
      </xdr:sp>
      <xdr:sp>
        <xdr:nvSpPr>
          <xdr:cNvPr id="15" name="TextBox 32"/>
          <xdr:cNvSpPr txBox="1">
            <a:spLocks noChangeArrowheads="1"/>
          </xdr:cNvSpPr>
        </xdr:nvSpPr>
        <xdr:spPr>
          <a:xfrm>
            <a:off x="242" y="661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Rinse</a:t>
            </a:r>
          </a:p>
        </xdr:txBody>
      </xdr:sp>
      <xdr:sp>
        <xdr:nvSpPr>
          <xdr:cNvPr id="16" name="TextBox 33"/>
          <xdr:cNvSpPr txBox="1">
            <a:spLocks noChangeArrowheads="1"/>
          </xdr:cNvSpPr>
        </xdr:nvSpPr>
        <xdr:spPr>
          <a:xfrm>
            <a:off x="393" y="661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Acidic Clean</a:t>
            </a:r>
          </a:p>
        </xdr:txBody>
      </xdr:sp>
      <xdr:sp>
        <xdr:nvSpPr>
          <xdr:cNvPr id="17" name="TextBox 34"/>
          <xdr:cNvSpPr txBox="1">
            <a:spLocks noChangeArrowheads="1"/>
          </xdr:cNvSpPr>
        </xdr:nvSpPr>
        <xdr:spPr>
          <a:xfrm>
            <a:off x="695" y="661"/>
            <a:ext cx="146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Pre-treatment
[chem-coater]</a:t>
            </a:r>
          </a:p>
        </xdr:txBody>
      </xdr:sp>
      <xdr:sp>
        <xdr:nvSpPr>
          <xdr:cNvPr id="18" name="TextBox 36"/>
          <xdr:cNvSpPr txBox="1">
            <a:spLocks noChangeArrowheads="1"/>
          </xdr:cNvSpPr>
        </xdr:nvSpPr>
        <xdr:spPr>
          <a:xfrm>
            <a:off x="544" y="661"/>
            <a:ext cx="98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0" i="1" u="none" baseline="0"/>
              <a:t>Rinse</a:t>
            </a:r>
          </a:p>
        </xdr:txBody>
      </xdr:sp>
      <xdr:sp>
        <xdr:nvSpPr>
          <xdr:cNvPr id="19" name="TextBox 37"/>
          <xdr:cNvSpPr txBox="1">
            <a:spLocks noChangeArrowheads="1"/>
          </xdr:cNvSpPr>
        </xdr:nvSpPr>
        <xdr:spPr>
          <a:xfrm>
            <a:off x="4" y="605"/>
            <a:ext cx="815" cy="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000" b="1" i="0" u="none" baseline="0"/>
              <a:t>An aluminium coating line with a no-rinse pre-treatment section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4"/>
  <sheetViews>
    <sheetView tabSelected="1" workbookViewId="0" topLeftCell="A1">
      <selection activeCell="A47" sqref="A47"/>
    </sheetView>
  </sheetViews>
  <sheetFormatPr defaultColWidth="9.140625" defaultRowHeight="12.75"/>
  <cols>
    <col min="1" max="16384" width="9.140625" style="145" customWidth="1"/>
  </cols>
  <sheetData>
    <row r="6" ht="26.25">
      <c r="B6" s="185" t="s">
        <v>188</v>
      </c>
    </row>
    <row r="7" ht="12.75">
      <c r="B7" s="145" t="s">
        <v>189</v>
      </c>
    </row>
    <row r="8" ht="12.75">
      <c r="B8" s="145" t="s">
        <v>190</v>
      </c>
    </row>
    <row r="10" ht="12.75">
      <c r="B10" s="145" t="s">
        <v>191</v>
      </c>
    </row>
    <row r="11" ht="12.75">
      <c r="B11" s="145" t="s">
        <v>192</v>
      </c>
    </row>
    <row r="13" ht="21">
      <c r="B13" s="186" t="s">
        <v>193</v>
      </c>
    </row>
    <row r="14" ht="12.75">
      <c r="B14" s="145" t="s">
        <v>194</v>
      </c>
    </row>
    <row r="15" spans="3:5" ht="12.75">
      <c r="C15" s="145" t="s">
        <v>195</v>
      </c>
      <c r="E15" s="145" t="s">
        <v>216</v>
      </c>
    </row>
    <row r="16" spans="3:5" ht="12.75">
      <c r="C16" s="145" t="s">
        <v>198</v>
      </c>
      <c r="E16" s="145" t="s">
        <v>196</v>
      </c>
    </row>
    <row r="17" spans="3:5" ht="12.75">
      <c r="C17" s="145" t="s">
        <v>197</v>
      </c>
      <c r="E17" s="145" t="s">
        <v>217</v>
      </c>
    </row>
    <row r="18" spans="3:5" ht="12.75">
      <c r="C18" s="145" t="s">
        <v>199</v>
      </c>
      <c r="E18" s="145" t="s">
        <v>200</v>
      </c>
    </row>
    <row r="20" ht="12.75">
      <c r="B20" s="145" t="s">
        <v>201</v>
      </c>
    </row>
    <row r="21" ht="12.75">
      <c r="B21" s="145" t="s">
        <v>202</v>
      </c>
    </row>
    <row r="22" ht="12.75">
      <c r="B22" s="145" t="s">
        <v>209</v>
      </c>
    </row>
    <row r="23" ht="12.75">
      <c r="B23" s="145" t="s">
        <v>211</v>
      </c>
    </row>
    <row r="24" ht="12.75">
      <c r="B24" s="145" t="s">
        <v>212</v>
      </c>
    </row>
    <row r="25" ht="12.75">
      <c r="B25" s="145" t="s">
        <v>218</v>
      </c>
    </row>
    <row r="26" ht="12.75">
      <c r="B26" s="145" t="s">
        <v>219</v>
      </c>
    </row>
    <row r="28" ht="12.75">
      <c r="B28" s="145" t="s">
        <v>203</v>
      </c>
    </row>
    <row r="29" ht="12.75">
      <c r="C29" s="145" t="s">
        <v>204</v>
      </c>
    </row>
    <row r="30" ht="12.75">
      <c r="C30" s="145" t="s">
        <v>205</v>
      </c>
    </row>
    <row r="31" ht="12.75">
      <c r="C31" s="145" t="s">
        <v>206</v>
      </c>
    </row>
    <row r="32" ht="12.75">
      <c r="B32" s="145" t="s">
        <v>207</v>
      </c>
    </row>
    <row r="33" ht="12.75">
      <c r="B33" s="145" t="s">
        <v>208</v>
      </c>
    </row>
    <row r="34" ht="12.75">
      <c r="B34" s="145" t="s">
        <v>210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5"/>
  <sheetViews>
    <sheetView zoomScale="75" zoomScaleNormal="75" zoomScaleSheetLayoutView="75" workbookViewId="0" topLeftCell="A1">
      <selection activeCell="B2" sqref="B2"/>
    </sheetView>
  </sheetViews>
  <sheetFormatPr defaultColWidth="11.421875" defaultRowHeight="12.75"/>
  <cols>
    <col min="1" max="1" width="34.421875" style="0" customWidth="1"/>
    <col min="2" max="2" width="23.28125" style="18" customWidth="1"/>
    <col min="3" max="3" width="6.00390625" style="104" customWidth="1"/>
    <col min="4" max="4" width="32.57421875" style="18" customWidth="1"/>
    <col min="5" max="5" width="25.8515625" style="18" customWidth="1"/>
    <col min="6" max="6" width="48.8515625" style="18" customWidth="1"/>
    <col min="7" max="7" width="36.00390625" style="18" customWidth="1"/>
    <col min="8" max="8" width="30.28125" style="18" customWidth="1"/>
    <col min="9" max="9" width="14.421875" style="0" bestFit="1" customWidth="1"/>
  </cols>
  <sheetData>
    <row r="1" spans="1:16" s="147" customFormat="1" ht="21">
      <c r="A1" s="187" t="s">
        <v>166</v>
      </c>
      <c r="B1" s="146"/>
      <c r="C1" s="146"/>
      <c r="D1" s="188" t="s">
        <v>171</v>
      </c>
      <c r="E1" s="146"/>
      <c r="F1" s="146"/>
      <c r="G1" s="146"/>
      <c r="H1" s="146"/>
      <c r="I1" s="145"/>
      <c r="J1" s="145"/>
      <c r="K1" s="145"/>
      <c r="L1" s="145"/>
      <c r="M1" s="145"/>
      <c r="N1" s="145"/>
      <c r="O1" s="145"/>
      <c r="P1" s="145"/>
    </row>
    <row r="2" spans="1:16" s="147" customFormat="1" ht="12.75">
      <c r="A2" s="148" t="s">
        <v>161</v>
      </c>
      <c r="B2" s="149">
        <v>50</v>
      </c>
      <c r="C2" s="150"/>
      <c r="D2" s="151" t="s">
        <v>172</v>
      </c>
      <c r="E2" s="152"/>
      <c r="F2" s="146"/>
      <c r="G2" s="146"/>
      <c r="H2" s="146"/>
      <c r="I2" s="145"/>
      <c r="J2" s="145"/>
      <c r="K2" s="145"/>
      <c r="L2" s="145"/>
      <c r="M2" s="145"/>
      <c r="N2" s="145"/>
      <c r="O2" s="145"/>
      <c r="P2" s="145"/>
    </row>
    <row r="3" spans="1:16" s="147" customFormat="1" ht="12.75">
      <c r="A3" s="148" t="s">
        <v>160</v>
      </c>
      <c r="B3" s="149">
        <v>1.2</v>
      </c>
      <c r="C3" s="150"/>
      <c r="D3" s="153" t="s">
        <v>16</v>
      </c>
      <c r="E3" s="154">
        <f aca="true" t="shared" si="0" ref="E3:E12">B231</f>
        <v>66688</v>
      </c>
      <c r="F3" s="146"/>
      <c r="G3" s="146"/>
      <c r="H3" s="146"/>
      <c r="I3" s="145"/>
      <c r="J3" s="145"/>
      <c r="K3" s="145"/>
      <c r="L3" s="145"/>
      <c r="M3" s="145"/>
      <c r="N3" s="145"/>
      <c r="O3" s="145"/>
      <c r="P3" s="145"/>
    </row>
    <row r="4" spans="1:16" s="147" customFormat="1" ht="12.75">
      <c r="A4" s="148" t="s">
        <v>162</v>
      </c>
      <c r="B4" s="155">
        <v>3</v>
      </c>
      <c r="C4" s="156"/>
      <c r="D4" s="153" t="s">
        <v>29</v>
      </c>
      <c r="E4" s="154">
        <f t="shared" si="0"/>
        <v>4432</v>
      </c>
      <c r="F4" s="146"/>
      <c r="G4" s="146"/>
      <c r="H4" s="146"/>
      <c r="I4" s="145"/>
      <c r="J4" s="145"/>
      <c r="K4" s="145"/>
      <c r="L4" s="145"/>
      <c r="M4" s="145"/>
      <c r="N4" s="145"/>
      <c r="O4" s="145"/>
      <c r="P4" s="145"/>
    </row>
    <row r="5" spans="1:16" s="147" customFormat="1" ht="12.75">
      <c r="A5" s="148" t="s">
        <v>168</v>
      </c>
      <c r="B5" s="155">
        <v>1000000</v>
      </c>
      <c r="C5" s="156"/>
      <c r="D5" s="153" t="s">
        <v>75</v>
      </c>
      <c r="E5" s="154">
        <f t="shared" si="0"/>
        <v>429.6</v>
      </c>
      <c r="F5" s="146"/>
      <c r="G5" s="146"/>
      <c r="H5" s="146"/>
      <c r="I5" s="145"/>
      <c r="J5" s="145"/>
      <c r="K5" s="145"/>
      <c r="L5" s="145"/>
      <c r="M5" s="145"/>
      <c r="N5" s="145"/>
      <c r="O5" s="145"/>
      <c r="P5" s="145"/>
    </row>
    <row r="6" spans="1:16" s="147" customFormat="1" ht="12.75">
      <c r="A6" s="145"/>
      <c r="B6" s="145"/>
      <c r="C6" s="156"/>
      <c r="D6" s="153" t="s">
        <v>76</v>
      </c>
      <c r="E6" s="154">
        <f t="shared" si="0"/>
        <v>286.4</v>
      </c>
      <c r="F6" s="146"/>
      <c r="G6" s="146"/>
      <c r="H6" s="146"/>
      <c r="I6" s="145"/>
      <c r="J6" s="145"/>
      <c r="K6" s="145"/>
      <c r="L6" s="145"/>
      <c r="M6" s="145"/>
      <c r="N6" s="145"/>
      <c r="O6" s="145"/>
      <c r="P6" s="145"/>
    </row>
    <row r="7" spans="1:16" s="147" customFormat="1" ht="12.75">
      <c r="A7" s="159" t="s">
        <v>184</v>
      </c>
      <c r="B7" s="160"/>
      <c r="C7" s="146"/>
      <c r="D7" s="153" t="s">
        <v>158</v>
      </c>
      <c r="E7" s="154">
        <f t="shared" si="0"/>
        <v>4800</v>
      </c>
      <c r="F7" s="146"/>
      <c r="G7" s="146"/>
      <c r="H7" s="146"/>
      <c r="I7" s="145"/>
      <c r="J7" s="145"/>
      <c r="K7" s="145"/>
      <c r="L7" s="145"/>
      <c r="M7" s="145"/>
      <c r="N7" s="145"/>
      <c r="O7" s="145"/>
      <c r="P7" s="145"/>
    </row>
    <row r="8" spans="1:16" s="147" customFormat="1" ht="12.75">
      <c r="A8" s="148" t="s">
        <v>164</v>
      </c>
      <c r="B8" s="189">
        <v>3</v>
      </c>
      <c r="C8" s="146"/>
      <c r="D8" s="153" t="s">
        <v>78</v>
      </c>
      <c r="E8" s="154">
        <f t="shared" si="0"/>
        <v>2000</v>
      </c>
      <c r="F8" s="146"/>
      <c r="G8" s="146"/>
      <c r="H8" s="146"/>
      <c r="I8" s="145"/>
      <c r="J8" s="145"/>
      <c r="K8" s="145"/>
      <c r="L8" s="145"/>
      <c r="M8" s="145"/>
      <c r="N8" s="145"/>
      <c r="O8" s="145"/>
      <c r="P8" s="145"/>
    </row>
    <row r="9" spans="1:16" s="147" customFormat="1" ht="12.75">
      <c r="A9" s="162" t="s">
        <v>187</v>
      </c>
      <c r="B9" s="160"/>
      <c r="C9" s="150"/>
      <c r="D9" s="161" t="str">
        <f>A12</f>
        <v>Other substance (1)</v>
      </c>
      <c r="E9" s="154">
        <f t="shared" si="0"/>
        <v>0</v>
      </c>
      <c r="F9" s="146"/>
      <c r="G9" s="146"/>
      <c r="H9" s="146"/>
      <c r="I9" s="145"/>
      <c r="J9" s="145"/>
      <c r="K9" s="145"/>
      <c r="L9" s="145"/>
      <c r="M9" s="145"/>
      <c r="N9" s="145"/>
      <c r="O9" s="145"/>
      <c r="P9" s="145"/>
    </row>
    <row r="10" spans="1:16" s="147" customFormat="1" ht="12.75">
      <c r="A10" s="148" t="s">
        <v>16</v>
      </c>
      <c r="B10" s="155">
        <v>6</v>
      </c>
      <c r="C10" s="146"/>
      <c r="D10" s="161" t="str">
        <f>A13</f>
        <v>Other substance (2)</v>
      </c>
      <c r="E10" s="154">
        <f t="shared" si="0"/>
        <v>0</v>
      </c>
      <c r="F10" s="146"/>
      <c r="G10" s="146"/>
      <c r="H10" s="146"/>
      <c r="I10" s="145"/>
      <c r="J10" s="145"/>
      <c r="K10" s="145"/>
      <c r="L10" s="145"/>
      <c r="M10" s="145"/>
      <c r="N10" s="145"/>
      <c r="O10" s="145"/>
      <c r="P10" s="145"/>
    </row>
    <row r="11" spans="1:16" s="147" customFormat="1" ht="12.75">
      <c r="A11" s="148" t="s">
        <v>29</v>
      </c>
      <c r="B11" s="155">
        <v>1</v>
      </c>
      <c r="C11" s="146"/>
      <c r="D11" s="161" t="str">
        <f>A39</f>
        <v>Other substance (3)</v>
      </c>
      <c r="E11" s="154">
        <f t="shared" si="0"/>
        <v>0</v>
      </c>
      <c r="F11" s="146"/>
      <c r="G11" s="146"/>
      <c r="H11" s="146"/>
      <c r="I11" s="145"/>
      <c r="J11" s="145"/>
      <c r="K11" s="145"/>
      <c r="L11" s="145"/>
      <c r="M11" s="145"/>
      <c r="N11" s="145"/>
      <c r="O11" s="145"/>
      <c r="P11" s="145"/>
    </row>
    <row r="12" spans="1:16" s="147" customFormat="1" ht="12.75">
      <c r="A12" s="163" t="s">
        <v>174</v>
      </c>
      <c r="B12" s="155">
        <v>0</v>
      </c>
      <c r="C12" s="146"/>
      <c r="D12" s="161" t="str">
        <f>A40</f>
        <v>Other substance (4)</v>
      </c>
      <c r="E12" s="154">
        <f t="shared" si="0"/>
        <v>0</v>
      </c>
      <c r="F12" s="146"/>
      <c r="G12" s="146"/>
      <c r="H12" s="146"/>
      <c r="I12" s="145"/>
      <c r="J12" s="145"/>
      <c r="K12" s="145"/>
      <c r="L12" s="145"/>
      <c r="M12" s="145"/>
      <c r="N12" s="145"/>
      <c r="O12" s="145"/>
      <c r="P12" s="145"/>
    </row>
    <row r="13" spans="1:16" s="147" customFormat="1" ht="12.75">
      <c r="A13" s="163" t="s">
        <v>175</v>
      </c>
      <c r="B13" s="155">
        <v>0</v>
      </c>
      <c r="C13" s="146"/>
      <c r="D13" s="164"/>
      <c r="E13" s="165"/>
      <c r="F13" s="146"/>
      <c r="G13" s="146"/>
      <c r="H13" s="146"/>
      <c r="I13" s="145"/>
      <c r="J13" s="145"/>
      <c r="K13" s="145"/>
      <c r="L13" s="145"/>
      <c r="M13" s="145"/>
      <c r="N13" s="145"/>
      <c r="O13" s="145"/>
      <c r="P13" s="145"/>
    </row>
    <row r="14" spans="1:16" s="147" customFormat="1" ht="12.75">
      <c r="A14" s="148"/>
      <c r="B14" s="160"/>
      <c r="C14" s="146"/>
      <c r="D14" s="151" t="s">
        <v>173</v>
      </c>
      <c r="E14" s="166"/>
      <c r="F14" s="162" t="s">
        <v>178</v>
      </c>
      <c r="G14" s="146"/>
      <c r="H14" s="146"/>
      <c r="I14" s="145"/>
      <c r="J14" s="145"/>
      <c r="K14" s="145"/>
      <c r="L14" s="145"/>
      <c r="M14" s="145"/>
      <c r="N14" s="145"/>
      <c r="O14" s="145"/>
      <c r="P14" s="145"/>
    </row>
    <row r="15" spans="1:16" s="147" customFormat="1" ht="12.75">
      <c r="A15" s="148" t="s">
        <v>163</v>
      </c>
      <c r="B15" s="155">
        <v>1000</v>
      </c>
      <c r="C15" s="146"/>
      <c r="D15" s="153" t="s">
        <v>16</v>
      </c>
      <c r="E15" s="154">
        <f>E3*(1-F15)</f>
        <v>66021.12</v>
      </c>
      <c r="F15" s="167">
        <v>0.01</v>
      </c>
      <c r="G15" s="146"/>
      <c r="H15" s="146"/>
      <c r="I15" s="145"/>
      <c r="J15" s="145"/>
      <c r="K15" s="145"/>
      <c r="L15" s="145"/>
      <c r="M15" s="145"/>
      <c r="N15" s="145"/>
      <c r="O15" s="145"/>
      <c r="P15" s="145"/>
    </row>
    <row r="16" spans="1:16" s="147" customFormat="1" ht="12.75">
      <c r="A16" s="148" t="s">
        <v>169</v>
      </c>
      <c r="B16" s="155">
        <v>200</v>
      </c>
      <c r="C16" s="146"/>
      <c r="D16" s="153" t="s">
        <v>29</v>
      </c>
      <c r="E16" s="154">
        <f aca="true" t="shared" si="1" ref="E16:E24">E4*(1-F16)</f>
        <v>4387.68</v>
      </c>
      <c r="F16" s="167">
        <v>0.01</v>
      </c>
      <c r="G16" s="146"/>
      <c r="H16" s="146"/>
      <c r="I16" s="145"/>
      <c r="J16" s="145"/>
      <c r="K16" s="145"/>
      <c r="L16" s="145"/>
      <c r="M16" s="145"/>
      <c r="N16" s="145"/>
      <c r="O16" s="145"/>
      <c r="P16" s="145"/>
    </row>
    <row r="17" spans="1:16" s="147" customFormat="1" ht="12.75">
      <c r="A17" s="148" t="s">
        <v>170</v>
      </c>
      <c r="B17" s="155">
        <v>100</v>
      </c>
      <c r="C17" s="146"/>
      <c r="D17" s="153" t="s">
        <v>75</v>
      </c>
      <c r="E17" s="154">
        <f t="shared" si="1"/>
        <v>4.296000000000004</v>
      </c>
      <c r="F17" s="167">
        <v>0.99</v>
      </c>
      <c r="G17" s="146"/>
      <c r="H17" s="146"/>
      <c r="I17" s="145"/>
      <c r="J17" s="145"/>
      <c r="K17" s="145"/>
      <c r="L17" s="145"/>
      <c r="M17" s="145"/>
      <c r="N17" s="145"/>
      <c r="O17" s="145"/>
      <c r="P17" s="145"/>
    </row>
    <row r="18" spans="1:16" s="147" customFormat="1" ht="12.75">
      <c r="A18" s="145"/>
      <c r="B18" s="145"/>
      <c r="C18" s="146"/>
      <c r="D18" s="153" t="s">
        <v>76</v>
      </c>
      <c r="E18" s="154">
        <f t="shared" si="1"/>
        <v>2.864000000000002</v>
      </c>
      <c r="F18" s="167">
        <v>0.99</v>
      </c>
      <c r="G18" s="146"/>
      <c r="H18" s="146"/>
      <c r="I18" s="145"/>
      <c r="J18" s="145"/>
      <c r="K18" s="145"/>
      <c r="L18" s="145"/>
      <c r="M18" s="145"/>
      <c r="N18" s="145"/>
      <c r="O18" s="145"/>
      <c r="P18" s="145"/>
    </row>
    <row r="19" spans="1:16" s="147" customFormat="1" ht="12.75">
      <c r="A19" s="159" t="s">
        <v>185</v>
      </c>
      <c r="B19" s="160"/>
      <c r="C19" s="146"/>
      <c r="D19" s="153" t="s">
        <v>158</v>
      </c>
      <c r="E19" s="154">
        <f t="shared" si="1"/>
        <v>48.00000000000004</v>
      </c>
      <c r="F19" s="167">
        <v>0.99</v>
      </c>
      <c r="G19" s="146"/>
      <c r="H19" s="146"/>
      <c r="I19" s="145"/>
      <c r="J19" s="145"/>
      <c r="K19" s="145"/>
      <c r="L19" s="145"/>
      <c r="M19" s="145"/>
      <c r="N19" s="145"/>
      <c r="O19" s="145"/>
      <c r="P19" s="145"/>
    </row>
    <row r="20" spans="1:16" s="147" customFormat="1" ht="12.75">
      <c r="A20" s="148" t="s">
        <v>164</v>
      </c>
      <c r="B20" s="189">
        <v>3</v>
      </c>
      <c r="C20" s="146"/>
      <c r="D20" s="153" t="s">
        <v>78</v>
      </c>
      <c r="E20" s="154">
        <f t="shared" si="1"/>
        <v>20.000000000000018</v>
      </c>
      <c r="F20" s="167">
        <v>0.99</v>
      </c>
      <c r="G20" s="146"/>
      <c r="H20" s="146"/>
      <c r="I20" s="145"/>
      <c r="J20" s="145"/>
      <c r="K20" s="145"/>
      <c r="L20" s="145"/>
      <c r="M20" s="145"/>
      <c r="N20" s="145"/>
      <c r="O20" s="145"/>
      <c r="P20" s="145"/>
    </row>
    <row r="21" spans="1:16" s="147" customFormat="1" ht="12.75">
      <c r="A21" s="162" t="s">
        <v>187</v>
      </c>
      <c r="B21" s="160"/>
      <c r="C21" s="150"/>
      <c r="D21" s="161" t="str">
        <f>A12</f>
        <v>Other substance (1)</v>
      </c>
      <c r="E21" s="154">
        <f t="shared" si="1"/>
        <v>0</v>
      </c>
      <c r="F21" s="167">
        <v>0</v>
      </c>
      <c r="G21" s="146"/>
      <c r="H21" s="146"/>
      <c r="I21" s="145"/>
      <c r="J21" s="145"/>
      <c r="K21" s="145"/>
      <c r="L21" s="145"/>
      <c r="M21" s="145"/>
      <c r="N21" s="145"/>
      <c r="O21" s="145"/>
      <c r="P21" s="145"/>
    </row>
    <row r="22" spans="1:16" s="147" customFormat="1" ht="12.75">
      <c r="A22" s="148" t="s">
        <v>16</v>
      </c>
      <c r="B22" s="155">
        <v>6</v>
      </c>
      <c r="C22" s="146"/>
      <c r="D22" s="161" t="str">
        <f>A13</f>
        <v>Other substance (2)</v>
      </c>
      <c r="E22" s="154">
        <f t="shared" si="1"/>
        <v>0</v>
      </c>
      <c r="F22" s="167">
        <v>0</v>
      </c>
      <c r="G22" s="146"/>
      <c r="H22" s="146"/>
      <c r="I22" s="145"/>
      <c r="J22" s="145"/>
      <c r="K22" s="145"/>
      <c r="L22" s="145"/>
      <c r="M22" s="145"/>
      <c r="N22" s="145"/>
      <c r="O22" s="145"/>
      <c r="P22" s="145"/>
    </row>
    <row r="23" spans="1:16" s="147" customFormat="1" ht="12.75">
      <c r="A23" s="148" t="s">
        <v>29</v>
      </c>
      <c r="B23" s="155">
        <v>1</v>
      </c>
      <c r="C23" s="146"/>
      <c r="D23" s="161" t="str">
        <f>A39</f>
        <v>Other substance (3)</v>
      </c>
      <c r="E23" s="154">
        <f t="shared" si="1"/>
        <v>0</v>
      </c>
      <c r="F23" s="167">
        <v>0</v>
      </c>
      <c r="G23" s="146"/>
      <c r="H23" s="146"/>
      <c r="I23" s="145"/>
      <c r="J23" s="145"/>
      <c r="K23" s="145"/>
      <c r="L23" s="145"/>
      <c r="M23" s="145"/>
      <c r="N23" s="145"/>
      <c r="O23" s="145"/>
      <c r="P23" s="145"/>
    </row>
    <row r="24" spans="1:16" s="147" customFormat="1" ht="12.75">
      <c r="A24" s="210" t="str">
        <f>A12</f>
        <v>Other substance (1)</v>
      </c>
      <c r="B24" s="155">
        <v>0</v>
      </c>
      <c r="C24" s="146"/>
      <c r="D24" s="161" t="str">
        <f>A40</f>
        <v>Other substance (4)</v>
      </c>
      <c r="E24" s="154">
        <f t="shared" si="1"/>
        <v>0</v>
      </c>
      <c r="F24" s="167">
        <v>0</v>
      </c>
      <c r="G24" s="146"/>
      <c r="H24" s="146"/>
      <c r="I24" s="145"/>
      <c r="J24" s="145"/>
      <c r="K24" s="145"/>
      <c r="L24" s="145"/>
      <c r="M24" s="145"/>
      <c r="N24" s="145"/>
      <c r="O24" s="145"/>
      <c r="P24" s="145"/>
    </row>
    <row r="25" spans="1:16" s="147" customFormat="1" ht="12.75">
      <c r="A25" s="210" t="str">
        <f>A13</f>
        <v>Other substance (2)</v>
      </c>
      <c r="B25" s="155">
        <v>0</v>
      </c>
      <c r="C25" s="146"/>
      <c r="D25" s="146"/>
      <c r="E25" s="165"/>
      <c r="F25" s="146"/>
      <c r="G25" s="146"/>
      <c r="H25" s="146"/>
      <c r="I25" s="145"/>
      <c r="J25" s="145"/>
      <c r="K25" s="145"/>
      <c r="L25" s="145"/>
      <c r="M25" s="145"/>
      <c r="N25" s="145"/>
      <c r="O25" s="145"/>
      <c r="P25" s="145"/>
    </row>
    <row r="26" spans="1:16" s="147" customFormat="1" ht="12.75">
      <c r="A26" s="148"/>
      <c r="B26" s="160"/>
      <c r="C26" s="146"/>
      <c r="D26" s="151" t="s">
        <v>179</v>
      </c>
      <c r="E26" s="166"/>
      <c r="F26" s="162" t="s">
        <v>180</v>
      </c>
      <c r="G26" s="146"/>
      <c r="H26" s="146"/>
      <c r="I26" s="145"/>
      <c r="J26" s="145"/>
      <c r="K26" s="145"/>
      <c r="L26" s="145"/>
      <c r="M26" s="145"/>
      <c r="N26" s="145"/>
      <c r="O26" s="145"/>
      <c r="P26" s="145"/>
    </row>
    <row r="27" spans="1:16" s="147" customFormat="1" ht="12.75">
      <c r="A27" s="148" t="s">
        <v>163</v>
      </c>
      <c r="B27" s="155">
        <v>1000</v>
      </c>
      <c r="C27" s="146"/>
      <c r="D27" s="153" t="s">
        <v>16</v>
      </c>
      <c r="E27" s="154">
        <f>E15*(1-F27)</f>
        <v>66021.12</v>
      </c>
      <c r="F27" s="167">
        <v>0</v>
      </c>
      <c r="G27" s="146"/>
      <c r="H27" s="146"/>
      <c r="I27" s="145"/>
      <c r="J27" s="145"/>
      <c r="K27" s="145"/>
      <c r="L27" s="145"/>
      <c r="M27" s="145"/>
      <c r="N27" s="145"/>
      <c r="O27" s="145"/>
      <c r="P27" s="145"/>
    </row>
    <row r="28" spans="1:16" s="147" customFormat="1" ht="12.75">
      <c r="A28" s="148" t="s">
        <v>169</v>
      </c>
      <c r="B28" s="155">
        <v>200</v>
      </c>
      <c r="C28" s="146"/>
      <c r="D28" s="153" t="s">
        <v>29</v>
      </c>
      <c r="E28" s="154">
        <f aca="true" t="shared" si="2" ref="E28:E36">E16*(1-F28)</f>
        <v>3510.1440000000002</v>
      </c>
      <c r="F28" s="167">
        <v>0.2</v>
      </c>
      <c r="G28" s="146"/>
      <c r="H28" s="146"/>
      <c r="I28" s="145"/>
      <c r="J28" s="145"/>
      <c r="K28" s="145"/>
      <c r="L28" s="145"/>
      <c r="M28" s="145"/>
      <c r="N28" s="145"/>
      <c r="O28" s="145"/>
      <c r="P28" s="145"/>
    </row>
    <row r="29" spans="1:16" s="147" customFormat="1" ht="12.75">
      <c r="A29" s="148" t="s">
        <v>170</v>
      </c>
      <c r="B29" s="155">
        <v>100</v>
      </c>
      <c r="C29" s="146"/>
      <c r="D29" s="153" t="s">
        <v>75</v>
      </c>
      <c r="E29" s="154">
        <f t="shared" si="2"/>
        <v>0.8592000000000005</v>
      </c>
      <c r="F29" s="167">
        <v>0.8</v>
      </c>
      <c r="G29" s="146"/>
      <c r="H29" s="146"/>
      <c r="I29" s="145"/>
      <c r="J29" s="145"/>
      <c r="K29" s="145"/>
      <c r="L29" s="145"/>
      <c r="M29" s="145"/>
      <c r="N29" s="145"/>
      <c r="O29" s="145"/>
      <c r="P29" s="145"/>
    </row>
    <row r="30" spans="1:16" s="147" customFormat="1" ht="12.75">
      <c r="A30" s="145"/>
      <c r="B30" s="145"/>
      <c r="C30" s="146"/>
      <c r="D30" s="153" t="s">
        <v>76</v>
      </c>
      <c r="E30" s="154">
        <f t="shared" si="2"/>
        <v>0.5728000000000003</v>
      </c>
      <c r="F30" s="167">
        <v>0.8</v>
      </c>
      <c r="G30" s="146"/>
      <c r="H30" s="146"/>
      <c r="I30" s="145"/>
      <c r="J30" s="145"/>
      <c r="K30" s="145"/>
      <c r="L30" s="145"/>
      <c r="M30" s="145"/>
      <c r="N30" s="145"/>
      <c r="O30" s="145"/>
      <c r="P30" s="145"/>
    </row>
    <row r="31" spans="1:16" s="147" customFormat="1" ht="12.75">
      <c r="A31" s="159" t="s">
        <v>167</v>
      </c>
      <c r="B31" s="160"/>
      <c r="C31" s="146"/>
      <c r="D31" s="153" t="s">
        <v>158</v>
      </c>
      <c r="E31" s="154">
        <f t="shared" si="2"/>
        <v>9.600000000000007</v>
      </c>
      <c r="F31" s="167">
        <v>0.8</v>
      </c>
      <c r="G31" s="146"/>
      <c r="H31" s="146"/>
      <c r="I31" s="145"/>
      <c r="J31" s="145"/>
      <c r="K31" s="145"/>
      <c r="L31" s="145"/>
      <c r="M31" s="145"/>
      <c r="N31" s="145"/>
      <c r="O31" s="145"/>
      <c r="P31" s="145"/>
    </row>
    <row r="32" spans="1:16" s="147" customFormat="1" ht="12.75">
      <c r="A32" s="148" t="s">
        <v>165</v>
      </c>
      <c r="B32" s="189">
        <v>3</v>
      </c>
      <c r="C32" s="146"/>
      <c r="D32" s="153" t="s">
        <v>78</v>
      </c>
      <c r="E32" s="154">
        <f t="shared" si="2"/>
        <v>2.0000000000000013</v>
      </c>
      <c r="F32" s="167">
        <v>0.9</v>
      </c>
      <c r="G32" s="146"/>
      <c r="H32" s="146"/>
      <c r="I32" s="145"/>
      <c r="J32" s="145"/>
      <c r="K32" s="145"/>
      <c r="L32" s="145"/>
      <c r="M32" s="145"/>
      <c r="N32" s="145"/>
      <c r="O32" s="145"/>
      <c r="P32" s="145"/>
    </row>
    <row r="33" spans="1:16" s="147" customFormat="1" ht="12.75">
      <c r="A33" s="162" t="s">
        <v>187</v>
      </c>
      <c r="B33" s="160"/>
      <c r="C33" s="146"/>
      <c r="D33" s="161" t="str">
        <f>A12</f>
        <v>Other substance (1)</v>
      </c>
      <c r="E33" s="154">
        <f t="shared" si="2"/>
        <v>0</v>
      </c>
      <c r="F33" s="167">
        <v>0</v>
      </c>
      <c r="G33" s="146"/>
      <c r="H33" s="146"/>
      <c r="I33" s="145"/>
      <c r="J33" s="145"/>
      <c r="K33" s="145"/>
      <c r="L33" s="145"/>
      <c r="M33" s="145"/>
      <c r="N33" s="145"/>
      <c r="O33" s="145"/>
      <c r="P33" s="145"/>
    </row>
    <row r="34" spans="1:16" s="147" customFormat="1" ht="12.75">
      <c r="A34" s="148" t="s">
        <v>16</v>
      </c>
      <c r="B34" s="155">
        <v>28</v>
      </c>
      <c r="C34" s="146"/>
      <c r="D34" s="161" t="str">
        <f>A13</f>
        <v>Other substance (2)</v>
      </c>
      <c r="E34" s="154">
        <f t="shared" si="2"/>
        <v>0</v>
      </c>
      <c r="F34" s="167">
        <v>0</v>
      </c>
      <c r="G34" s="146"/>
      <c r="H34" s="146"/>
      <c r="I34" s="145"/>
      <c r="J34" s="145"/>
      <c r="K34" s="145"/>
      <c r="L34" s="145"/>
      <c r="M34" s="145"/>
      <c r="N34" s="145"/>
      <c r="O34" s="145"/>
      <c r="P34" s="145"/>
    </row>
    <row r="35" spans="1:16" s="147" customFormat="1" ht="12.75">
      <c r="A35" s="148" t="s">
        <v>75</v>
      </c>
      <c r="B35" s="155">
        <v>0.3</v>
      </c>
      <c r="C35" s="146"/>
      <c r="D35" s="161" t="str">
        <f>A39</f>
        <v>Other substance (3)</v>
      </c>
      <c r="E35" s="154">
        <f t="shared" si="2"/>
        <v>0</v>
      </c>
      <c r="F35" s="167">
        <v>0</v>
      </c>
      <c r="G35" s="146"/>
      <c r="H35" s="146"/>
      <c r="I35" s="145"/>
      <c r="J35" s="145"/>
      <c r="K35" s="145"/>
      <c r="L35" s="145"/>
      <c r="M35" s="145"/>
      <c r="N35" s="145"/>
      <c r="O35" s="145"/>
      <c r="P35" s="145"/>
    </row>
    <row r="36" spans="1:16" s="147" customFormat="1" ht="12.75">
      <c r="A36" s="148" t="s">
        <v>76</v>
      </c>
      <c r="B36" s="155">
        <v>0.2</v>
      </c>
      <c r="C36" s="146"/>
      <c r="D36" s="161" t="str">
        <f>A40</f>
        <v>Other substance (4)</v>
      </c>
      <c r="E36" s="154">
        <f t="shared" si="2"/>
        <v>0</v>
      </c>
      <c r="F36" s="167">
        <v>0</v>
      </c>
      <c r="G36" s="146"/>
      <c r="H36" s="146"/>
      <c r="I36" s="145"/>
      <c r="J36" s="145"/>
      <c r="K36" s="145"/>
      <c r="L36" s="145"/>
      <c r="M36" s="145"/>
      <c r="N36" s="145"/>
      <c r="O36" s="145"/>
      <c r="P36" s="145"/>
    </row>
    <row r="37" spans="1:16" s="147" customFormat="1" ht="12.75">
      <c r="A37" s="148" t="s">
        <v>77</v>
      </c>
      <c r="B37" s="155">
        <v>4.8</v>
      </c>
      <c r="C37" s="146"/>
      <c r="D37" s="157"/>
      <c r="E37" s="165"/>
      <c r="F37" s="168"/>
      <c r="G37" s="146"/>
      <c r="H37" s="146"/>
      <c r="I37" s="145"/>
      <c r="J37" s="145"/>
      <c r="K37" s="145"/>
      <c r="L37" s="145"/>
      <c r="M37" s="145"/>
      <c r="N37" s="145"/>
      <c r="O37" s="145"/>
      <c r="P37" s="145"/>
    </row>
    <row r="38" spans="1:16" s="147" customFormat="1" ht="12.75">
      <c r="A38" s="148" t="s">
        <v>78</v>
      </c>
      <c r="B38" s="155">
        <v>2</v>
      </c>
      <c r="C38" s="146"/>
      <c r="D38" s="151" t="s">
        <v>181</v>
      </c>
      <c r="E38" s="166"/>
      <c r="F38" s="169" t="s">
        <v>183</v>
      </c>
      <c r="G38" s="162" t="s">
        <v>182</v>
      </c>
      <c r="H38" s="146"/>
      <c r="I38" s="145"/>
      <c r="J38" s="145"/>
      <c r="K38" s="145"/>
      <c r="L38" s="145"/>
      <c r="M38" s="145"/>
      <c r="N38" s="145"/>
      <c r="O38" s="145"/>
      <c r="P38" s="145"/>
    </row>
    <row r="39" spans="1:16" s="147" customFormat="1" ht="12.75">
      <c r="A39" s="163" t="s">
        <v>176</v>
      </c>
      <c r="B39" s="155">
        <v>0</v>
      </c>
      <c r="C39" s="146"/>
      <c r="D39" s="153" t="s">
        <v>16</v>
      </c>
      <c r="E39" s="170">
        <f>E27/(B5*1000)</f>
        <v>6.602111999999999E-05</v>
      </c>
      <c r="F39" s="173">
        <f aca="true" t="shared" si="3" ref="F39:F48">E39/G39</f>
        <v>0.0033010559999999997</v>
      </c>
      <c r="G39" s="172">
        <v>0.02</v>
      </c>
      <c r="H39" s="146"/>
      <c r="I39" s="145"/>
      <c r="J39" s="145"/>
      <c r="K39" s="145"/>
      <c r="L39" s="145"/>
      <c r="M39" s="145"/>
      <c r="N39" s="145"/>
      <c r="O39" s="145"/>
      <c r="P39" s="145"/>
    </row>
    <row r="40" spans="1:16" s="147" customFormat="1" ht="12.75">
      <c r="A40" s="163" t="s">
        <v>177</v>
      </c>
      <c r="B40" s="155">
        <v>0</v>
      </c>
      <c r="C40" s="146"/>
      <c r="D40" s="153" t="s">
        <v>29</v>
      </c>
      <c r="E40" s="170">
        <f>E28/(B5*1000)</f>
        <v>3.5101440000000004E-06</v>
      </c>
      <c r="F40" s="173">
        <f t="shared" si="3"/>
        <v>0.001755072</v>
      </c>
      <c r="G40" s="172">
        <v>0.002</v>
      </c>
      <c r="H40" s="146"/>
      <c r="I40" s="145"/>
      <c r="J40" s="145"/>
      <c r="K40" s="145"/>
      <c r="L40" s="145"/>
      <c r="M40" s="145"/>
      <c r="N40" s="145"/>
      <c r="O40" s="145"/>
      <c r="P40" s="145"/>
    </row>
    <row r="41" spans="1:16" s="147" customFormat="1" ht="12.75">
      <c r="A41" s="148"/>
      <c r="B41" s="160"/>
      <c r="C41" s="146"/>
      <c r="D41" s="153" t="s">
        <v>75</v>
      </c>
      <c r="E41" s="170">
        <f>E29/(B5*1000)</f>
        <v>8.592000000000005E-10</v>
      </c>
      <c r="F41" s="173">
        <f t="shared" si="3"/>
        <v>1.718400000000001E-07</v>
      </c>
      <c r="G41" s="172">
        <v>0.005</v>
      </c>
      <c r="H41" s="146"/>
      <c r="I41" s="145"/>
      <c r="J41" s="145"/>
      <c r="K41" s="145"/>
      <c r="L41" s="145"/>
      <c r="M41" s="145"/>
      <c r="N41" s="145"/>
      <c r="O41" s="145"/>
      <c r="P41" s="145"/>
    </row>
    <row r="42" spans="1:16" s="147" customFormat="1" ht="12.75">
      <c r="A42" s="148" t="s">
        <v>163</v>
      </c>
      <c r="B42" s="155">
        <v>1000</v>
      </c>
      <c r="C42" s="146"/>
      <c r="D42" s="153" t="s">
        <v>76</v>
      </c>
      <c r="E42" s="170">
        <f>E30/(B5*1000)</f>
        <v>5.728000000000003E-10</v>
      </c>
      <c r="F42" s="173">
        <f t="shared" si="3"/>
        <v>3.818666666666669E-09</v>
      </c>
      <c r="G42" s="172">
        <v>0.15</v>
      </c>
      <c r="H42" s="146"/>
      <c r="I42" s="145"/>
      <c r="J42" s="145"/>
      <c r="K42" s="145"/>
      <c r="L42" s="145"/>
      <c r="M42" s="145"/>
      <c r="N42" s="145"/>
      <c r="O42" s="145"/>
      <c r="P42" s="145"/>
    </row>
    <row r="43" spans="1:16" s="147" customFormat="1" ht="12.75">
      <c r="A43" s="148" t="s">
        <v>169</v>
      </c>
      <c r="B43" s="155">
        <v>100</v>
      </c>
      <c r="C43" s="146"/>
      <c r="D43" s="153" t="s">
        <v>158</v>
      </c>
      <c r="E43" s="170">
        <f>E31/(B5*1000)</f>
        <v>9.600000000000007E-09</v>
      </c>
      <c r="F43" s="173">
        <f t="shared" si="3"/>
        <v>0.0020425531914893633</v>
      </c>
      <c r="G43" s="172">
        <v>4.7E-06</v>
      </c>
      <c r="H43" s="146"/>
      <c r="I43" s="145"/>
      <c r="J43" s="145"/>
      <c r="K43" s="145"/>
      <c r="L43" s="145"/>
      <c r="M43" s="145"/>
      <c r="N43" s="145"/>
      <c r="O43" s="145"/>
      <c r="P43" s="145"/>
    </row>
    <row r="44" spans="1:16" s="147" customFormat="1" ht="12.75">
      <c r="A44" s="148" t="s">
        <v>170</v>
      </c>
      <c r="B44" s="155">
        <v>50</v>
      </c>
      <c r="C44" s="146"/>
      <c r="D44" s="153" t="s">
        <v>78</v>
      </c>
      <c r="E44" s="170">
        <f>E32/(B5*1000)</f>
        <v>2.0000000000000014E-09</v>
      </c>
      <c r="F44" s="173">
        <f t="shared" si="3"/>
        <v>0.00010000000000000006</v>
      </c>
      <c r="G44" s="172">
        <v>2E-05</v>
      </c>
      <c r="H44" s="146"/>
      <c r="I44" s="145"/>
      <c r="J44" s="145"/>
      <c r="K44" s="145"/>
      <c r="L44" s="145"/>
      <c r="M44" s="145"/>
      <c r="N44" s="145"/>
      <c r="O44" s="145"/>
      <c r="P44" s="145"/>
    </row>
    <row r="45" spans="3:16" s="147" customFormat="1" ht="12.75">
      <c r="C45" s="146"/>
      <c r="D45" s="161" t="str">
        <f>A12</f>
        <v>Other substance (1)</v>
      </c>
      <c r="E45" s="170">
        <f>E33/(B5*1000)</f>
        <v>0</v>
      </c>
      <c r="F45" s="173" t="e">
        <f t="shared" si="3"/>
        <v>#DIV/0!</v>
      </c>
      <c r="G45" s="172">
        <v>0</v>
      </c>
      <c r="H45" s="146"/>
      <c r="I45" s="145"/>
      <c r="J45" s="145"/>
      <c r="K45" s="145"/>
      <c r="L45" s="145"/>
      <c r="M45" s="145"/>
      <c r="N45" s="145"/>
      <c r="O45" s="145"/>
      <c r="P45" s="145"/>
    </row>
    <row r="46" spans="1:16" s="147" customFormat="1" ht="12.75">
      <c r="A46" s="145"/>
      <c r="B46" s="146"/>
      <c r="C46" s="146"/>
      <c r="D46" s="161" t="str">
        <f>A13</f>
        <v>Other substance (2)</v>
      </c>
      <c r="E46" s="170">
        <f>E34/(B5*1000)</f>
        <v>0</v>
      </c>
      <c r="F46" s="173" t="e">
        <f t="shared" si="3"/>
        <v>#DIV/0!</v>
      </c>
      <c r="G46" s="167">
        <v>0</v>
      </c>
      <c r="H46" s="146"/>
      <c r="I46" s="145"/>
      <c r="J46" s="145"/>
      <c r="K46" s="145"/>
      <c r="L46" s="145"/>
      <c r="M46" s="145"/>
      <c r="N46" s="145"/>
      <c r="O46" s="145"/>
      <c r="P46" s="145"/>
    </row>
    <row r="47" spans="1:16" s="147" customFormat="1" ht="12.75">
      <c r="A47" s="145"/>
      <c r="B47" s="146"/>
      <c r="C47" s="146"/>
      <c r="D47" s="161" t="str">
        <f>A39</f>
        <v>Other substance (3)</v>
      </c>
      <c r="E47" s="170">
        <f>E35/(B5*1000)</f>
        <v>0</v>
      </c>
      <c r="F47" s="173" t="e">
        <f t="shared" si="3"/>
        <v>#DIV/0!</v>
      </c>
      <c r="G47" s="167">
        <v>0</v>
      </c>
      <c r="H47" s="146"/>
      <c r="I47" s="145"/>
      <c r="J47" s="145"/>
      <c r="K47" s="145"/>
      <c r="L47" s="145"/>
      <c r="M47" s="145"/>
      <c r="N47" s="145"/>
      <c r="O47" s="145"/>
      <c r="P47" s="145"/>
    </row>
    <row r="48" spans="1:16" s="147" customFormat="1" ht="12.75">
      <c r="A48" s="145"/>
      <c r="B48" s="146"/>
      <c r="C48" s="146"/>
      <c r="D48" s="161" t="str">
        <f>A40</f>
        <v>Other substance (4)</v>
      </c>
      <c r="E48" s="170">
        <f>E36/(B5*1000)</f>
        <v>0</v>
      </c>
      <c r="F48" s="173" t="e">
        <f t="shared" si="3"/>
        <v>#DIV/0!</v>
      </c>
      <c r="G48" s="167">
        <v>0</v>
      </c>
      <c r="H48" s="146"/>
      <c r="I48" s="145"/>
      <c r="J48" s="145"/>
      <c r="K48" s="145"/>
      <c r="L48" s="145"/>
      <c r="M48" s="145"/>
      <c r="N48" s="145"/>
      <c r="O48" s="145"/>
      <c r="P48" s="145"/>
    </row>
    <row r="49" spans="1:16" s="147" customFormat="1" ht="12.75">
      <c r="A49" s="145"/>
      <c r="B49" s="146"/>
      <c r="C49" s="146"/>
      <c r="D49" s="146"/>
      <c r="E49" s="146"/>
      <c r="F49" s="146"/>
      <c r="G49" s="146"/>
      <c r="H49" s="146"/>
      <c r="I49" s="145"/>
      <c r="J49" s="145"/>
      <c r="K49" s="145"/>
      <c r="L49" s="145"/>
      <c r="M49" s="145"/>
      <c r="N49" s="145"/>
      <c r="O49" s="145"/>
      <c r="P49" s="145"/>
    </row>
    <row r="50" spans="2:16" s="147" customFormat="1" ht="12.75">
      <c r="B50" s="146"/>
      <c r="C50" s="146"/>
      <c r="D50" s="146"/>
      <c r="E50" s="146"/>
      <c r="F50" s="146"/>
      <c r="G50" s="146"/>
      <c r="H50" s="146"/>
      <c r="I50" s="145"/>
      <c r="J50" s="145"/>
      <c r="K50" s="145"/>
      <c r="L50" s="145"/>
      <c r="M50" s="145"/>
      <c r="N50" s="145"/>
      <c r="O50" s="145"/>
      <c r="P50" s="145"/>
    </row>
    <row r="51" spans="1:16" s="147" customFormat="1" ht="12.75">
      <c r="A51" s="145"/>
      <c r="B51" s="146"/>
      <c r="C51" s="146"/>
      <c r="D51" s="146"/>
      <c r="E51" s="146"/>
      <c r="F51" s="146"/>
      <c r="G51" s="146"/>
      <c r="H51" s="146"/>
      <c r="I51" s="145"/>
      <c r="J51" s="145"/>
      <c r="K51" s="145"/>
      <c r="L51" s="145"/>
      <c r="M51" s="145"/>
      <c r="N51" s="145"/>
      <c r="O51" s="145"/>
      <c r="P51" s="145"/>
    </row>
    <row r="52" spans="1:16" s="147" customFormat="1" ht="12.75">
      <c r="A52" s="145"/>
      <c r="B52" s="146"/>
      <c r="C52" s="146"/>
      <c r="D52" s="146"/>
      <c r="E52" s="146"/>
      <c r="F52" s="146"/>
      <c r="G52" s="146"/>
      <c r="H52" s="146"/>
      <c r="I52" s="145"/>
      <c r="J52" s="145"/>
      <c r="K52" s="145"/>
      <c r="L52" s="145"/>
      <c r="M52" s="145"/>
      <c r="N52" s="145"/>
      <c r="O52" s="145"/>
      <c r="P52" s="145"/>
    </row>
    <row r="53" spans="1:16" s="147" customFormat="1" ht="12.75">
      <c r="A53" s="145"/>
      <c r="B53" s="146"/>
      <c r="C53" s="146"/>
      <c r="D53" s="146"/>
      <c r="E53" s="146"/>
      <c r="F53" s="146"/>
      <c r="G53" s="146"/>
      <c r="H53" s="146"/>
      <c r="I53" s="145"/>
      <c r="J53" s="145"/>
      <c r="K53" s="145"/>
      <c r="L53" s="145"/>
      <c r="M53" s="145"/>
      <c r="N53" s="145"/>
      <c r="O53" s="145"/>
      <c r="P53" s="145"/>
    </row>
    <row r="54" spans="1:16" s="147" customFormat="1" ht="12.75">
      <c r="A54" s="145"/>
      <c r="B54" s="146"/>
      <c r="C54" s="146"/>
      <c r="D54" s="146"/>
      <c r="E54" s="146"/>
      <c r="F54" s="146"/>
      <c r="G54" s="146"/>
      <c r="H54" s="146"/>
      <c r="I54" s="145"/>
      <c r="J54" s="145"/>
      <c r="K54" s="145"/>
      <c r="L54" s="145"/>
      <c r="M54" s="145"/>
      <c r="N54" s="145"/>
      <c r="O54" s="145"/>
      <c r="P54" s="145"/>
    </row>
    <row r="55" spans="1:16" s="147" customFormat="1" ht="12.75">
      <c r="A55" s="145"/>
      <c r="B55" s="146"/>
      <c r="C55" s="146"/>
      <c r="D55" s="146"/>
      <c r="E55" s="146"/>
      <c r="F55" s="146"/>
      <c r="G55" s="146"/>
      <c r="H55" s="146"/>
      <c r="I55" s="145"/>
      <c r="J55" s="145"/>
      <c r="K55" s="145"/>
      <c r="L55" s="145"/>
      <c r="M55" s="145"/>
      <c r="N55" s="145"/>
      <c r="O55" s="145"/>
      <c r="P55" s="145"/>
    </row>
    <row r="56" spans="1:16" s="147" customFormat="1" ht="12.75">
      <c r="A56" s="145"/>
      <c r="B56" s="146"/>
      <c r="C56" s="146"/>
      <c r="D56" s="146"/>
      <c r="E56" s="146"/>
      <c r="F56" s="146"/>
      <c r="G56" s="146"/>
      <c r="H56" s="146"/>
      <c r="I56" s="145"/>
      <c r="J56" s="145"/>
      <c r="K56" s="145"/>
      <c r="L56" s="145"/>
      <c r="M56" s="145"/>
      <c r="N56" s="145"/>
      <c r="O56" s="145"/>
      <c r="P56" s="145"/>
    </row>
    <row r="57" spans="1:16" s="147" customFormat="1" ht="12.75">
      <c r="A57" s="145"/>
      <c r="B57" s="146"/>
      <c r="C57" s="146"/>
      <c r="D57" s="146"/>
      <c r="E57" s="146"/>
      <c r="F57" s="146"/>
      <c r="G57" s="146"/>
      <c r="H57" s="146"/>
      <c r="I57" s="145"/>
      <c r="J57" s="145"/>
      <c r="K57" s="145"/>
      <c r="L57" s="145"/>
      <c r="M57" s="145"/>
      <c r="N57" s="145"/>
      <c r="O57" s="145"/>
      <c r="P57" s="145"/>
    </row>
    <row r="58" spans="1:16" s="147" customFormat="1" ht="12.75">
      <c r="A58" s="145"/>
      <c r="B58" s="146"/>
      <c r="C58" s="146"/>
      <c r="D58" s="146"/>
      <c r="E58" s="146"/>
      <c r="F58" s="146"/>
      <c r="G58" s="146"/>
      <c r="H58" s="146"/>
      <c r="I58" s="145"/>
      <c r="J58" s="145"/>
      <c r="K58" s="145"/>
      <c r="L58" s="145"/>
      <c r="M58" s="145"/>
      <c r="N58" s="145"/>
      <c r="O58" s="145"/>
      <c r="P58" s="145"/>
    </row>
    <row r="59" spans="1:16" s="147" customFormat="1" ht="12.75">
      <c r="A59" s="145"/>
      <c r="B59" s="146"/>
      <c r="C59" s="146"/>
      <c r="D59" s="146"/>
      <c r="E59" s="146"/>
      <c r="F59" s="146"/>
      <c r="G59" s="146"/>
      <c r="H59" s="146"/>
      <c r="I59" s="145"/>
      <c r="J59" s="145"/>
      <c r="K59" s="145"/>
      <c r="L59" s="145"/>
      <c r="M59" s="145"/>
      <c r="N59" s="145"/>
      <c r="O59" s="145"/>
      <c r="P59" s="145"/>
    </row>
    <row r="60" spans="1:16" s="147" customFormat="1" ht="12.75">
      <c r="A60" s="145"/>
      <c r="B60" s="146"/>
      <c r="C60" s="146"/>
      <c r="D60" s="146"/>
      <c r="E60" s="146"/>
      <c r="F60" s="146"/>
      <c r="G60" s="146"/>
      <c r="H60" s="146"/>
      <c r="I60" s="145"/>
      <c r="J60" s="145"/>
      <c r="K60" s="145"/>
      <c r="L60" s="145"/>
      <c r="M60" s="145"/>
      <c r="N60" s="145"/>
      <c r="O60" s="145"/>
      <c r="P60" s="145"/>
    </row>
    <row r="61" spans="1:16" s="147" customFormat="1" ht="12.75">
      <c r="A61" s="145"/>
      <c r="B61" s="146"/>
      <c r="C61" s="146"/>
      <c r="D61" s="146"/>
      <c r="E61" s="146"/>
      <c r="F61" s="146"/>
      <c r="G61" s="146"/>
      <c r="H61" s="146"/>
      <c r="I61" s="145"/>
      <c r="J61" s="145"/>
      <c r="K61" s="145"/>
      <c r="L61" s="145"/>
      <c r="M61" s="145"/>
      <c r="N61" s="145"/>
      <c r="O61" s="145"/>
      <c r="P61" s="145"/>
    </row>
    <row r="62" spans="1:16" s="147" customFormat="1" ht="12.75">
      <c r="A62" s="145"/>
      <c r="B62" s="146"/>
      <c r="C62" s="146"/>
      <c r="D62" s="146"/>
      <c r="E62" s="146"/>
      <c r="F62" s="146"/>
      <c r="G62" s="146"/>
      <c r="H62" s="146"/>
      <c r="I62" s="145"/>
      <c r="J62" s="145"/>
      <c r="K62" s="145"/>
      <c r="L62" s="145"/>
      <c r="M62" s="145"/>
      <c r="N62" s="145"/>
      <c r="O62" s="145"/>
      <c r="P62" s="145"/>
    </row>
    <row r="63" spans="1:16" s="147" customFormat="1" ht="12.75">
      <c r="A63" s="171" t="s">
        <v>186</v>
      </c>
      <c r="B63" s="146"/>
      <c r="C63" s="146"/>
      <c r="D63" s="146"/>
      <c r="E63" s="146"/>
      <c r="F63" s="146"/>
      <c r="G63" s="146"/>
      <c r="H63" s="146"/>
      <c r="I63" s="145"/>
      <c r="J63" s="145"/>
      <c r="K63" s="145"/>
      <c r="L63" s="145"/>
      <c r="M63" s="145"/>
      <c r="N63" s="145"/>
      <c r="O63" s="145"/>
      <c r="P63" s="145"/>
    </row>
    <row r="64" spans="1:16" s="147" customFormat="1" ht="12.75">
      <c r="A64" s="145"/>
      <c r="B64" s="146"/>
      <c r="C64" s="146"/>
      <c r="D64" s="146"/>
      <c r="E64" s="146"/>
      <c r="F64" s="146"/>
      <c r="G64" s="146"/>
      <c r="H64" s="146"/>
      <c r="I64" s="145"/>
      <c r="J64" s="145"/>
      <c r="K64" s="145"/>
      <c r="L64" s="145"/>
      <c r="M64" s="145"/>
      <c r="N64" s="145"/>
      <c r="O64" s="145"/>
      <c r="P64" s="145"/>
    </row>
    <row r="65" spans="1:16" s="147" customFormat="1" ht="12.75">
      <c r="A65" s="145"/>
      <c r="B65" s="146"/>
      <c r="C65" s="146"/>
      <c r="D65" s="146"/>
      <c r="E65" s="146"/>
      <c r="F65" s="146"/>
      <c r="G65" s="146"/>
      <c r="H65" s="146"/>
      <c r="I65" s="145"/>
      <c r="J65" s="145"/>
      <c r="K65" s="145"/>
      <c r="L65" s="145"/>
      <c r="M65" s="145"/>
      <c r="N65" s="145"/>
      <c r="O65" s="145"/>
      <c r="P65" s="145"/>
    </row>
    <row r="66" spans="1:16" s="147" customFormat="1" ht="12.75">
      <c r="A66" s="145"/>
      <c r="B66" s="146"/>
      <c r="C66" s="146"/>
      <c r="D66" s="146"/>
      <c r="E66" s="146"/>
      <c r="F66" s="146"/>
      <c r="G66" s="146"/>
      <c r="H66" s="146"/>
      <c r="I66" s="145"/>
      <c r="J66" s="145"/>
      <c r="K66" s="145"/>
      <c r="L66" s="145"/>
      <c r="M66" s="145"/>
      <c r="N66" s="145"/>
      <c r="O66" s="145"/>
      <c r="P66" s="145"/>
    </row>
    <row r="67" spans="1:16" s="147" customFormat="1" ht="12.75">
      <c r="A67" s="145"/>
      <c r="B67" s="146"/>
      <c r="C67" s="146"/>
      <c r="D67" s="146"/>
      <c r="E67" s="146"/>
      <c r="F67" s="146"/>
      <c r="G67" s="146"/>
      <c r="H67" s="146"/>
      <c r="I67" s="145"/>
      <c r="J67" s="145"/>
      <c r="K67" s="145"/>
      <c r="L67" s="145"/>
      <c r="M67" s="145"/>
      <c r="N67" s="145"/>
      <c r="O67" s="145"/>
      <c r="P67" s="145"/>
    </row>
    <row r="68" spans="1:16" s="147" customFormat="1" ht="12.75">
      <c r="A68" s="145"/>
      <c r="B68" s="146"/>
      <c r="C68" s="146"/>
      <c r="D68" s="146"/>
      <c r="E68" s="146"/>
      <c r="F68" s="146"/>
      <c r="G68" s="146"/>
      <c r="H68" s="146"/>
      <c r="I68" s="145"/>
      <c r="J68" s="145"/>
      <c r="K68" s="145"/>
      <c r="L68" s="145"/>
      <c r="M68" s="145"/>
      <c r="N68" s="145"/>
      <c r="O68" s="145"/>
      <c r="P68" s="145"/>
    </row>
    <row r="69" spans="1:16" s="147" customFormat="1" ht="12.75">
      <c r="A69" s="145"/>
      <c r="B69" s="146"/>
      <c r="C69" s="146"/>
      <c r="D69" s="146"/>
      <c r="E69" s="146"/>
      <c r="F69" s="146"/>
      <c r="G69" s="146"/>
      <c r="H69" s="146"/>
      <c r="I69" s="145"/>
      <c r="J69" s="145"/>
      <c r="K69" s="145"/>
      <c r="L69" s="145"/>
      <c r="M69" s="145"/>
      <c r="N69" s="145"/>
      <c r="O69" s="145"/>
      <c r="P69" s="145"/>
    </row>
    <row r="70" spans="1:16" s="147" customFormat="1" ht="12.75">
      <c r="A70" s="145"/>
      <c r="B70" s="146"/>
      <c r="C70" s="146"/>
      <c r="D70" s="146"/>
      <c r="E70" s="146"/>
      <c r="F70" s="146"/>
      <c r="G70" s="146"/>
      <c r="H70" s="146"/>
      <c r="I70" s="145"/>
      <c r="J70" s="145"/>
      <c r="K70" s="145"/>
      <c r="L70" s="145"/>
      <c r="M70" s="145"/>
      <c r="N70" s="145"/>
      <c r="O70" s="145"/>
      <c r="P70" s="145"/>
    </row>
    <row r="71" spans="1:16" s="147" customFormat="1" ht="12.75">
      <c r="A71" s="145"/>
      <c r="B71" s="146"/>
      <c r="C71" s="146"/>
      <c r="D71" s="146"/>
      <c r="E71" s="146"/>
      <c r="F71" s="146"/>
      <c r="G71" s="146"/>
      <c r="H71" s="146"/>
      <c r="I71" s="145"/>
      <c r="J71" s="145"/>
      <c r="K71" s="145"/>
      <c r="L71" s="145"/>
      <c r="M71" s="145"/>
      <c r="N71" s="145"/>
      <c r="O71" s="145"/>
      <c r="P71" s="145"/>
    </row>
    <row r="72" spans="1:16" s="147" customFormat="1" ht="12.75">
      <c r="A72" s="145"/>
      <c r="B72" s="146"/>
      <c r="C72" s="146"/>
      <c r="D72" s="146"/>
      <c r="E72" s="146"/>
      <c r="F72" s="146"/>
      <c r="G72" s="146"/>
      <c r="H72" s="146"/>
      <c r="I72" s="145"/>
      <c r="J72" s="145"/>
      <c r="K72" s="145"/>
      <c r="L72" s="145"/>
      <c r="M72" s="145"/>
      <c r="N72" s="145"/>
      <c r="O72" s="145"/>
      <c r="P72" s="145"/>
    </row>
    <row r="73" spans="1:16" s="147" customFormat="1" ht="12.75">
      <c r="A73" s="145"/>
      <c r="B73" s="146"/>
      <c r="C73" s="146"/>
      <c r="D73" s="146"/>
      <c r="E73" s="146"/>
      <c r="F73" s="146"/>
      <c r="G73" s="146"/>
      <c r="H73" s="146"/>
      <c r="I73" s="145"/>
      <c r="J73" s="145"/>
      <c r="K73" s="145"/>
      <c r="L73" s="145"/>
      <c r="M73" s="145"/>
      <c r="N73" s="145"/>
      <c r="O73" s="145"/>
      <c r="P73" s="145"/>
    </row>
    <row r="74" spans="1:16" s="147" customFormat="1" ht="12.75">
      <c r="A74" s="145"/>
      <c r="B74" s="146"/>
      <c r="C74" s="146"/>
      <c r="D74" s="146"/>
      <c r="E74" s="146"/>
      <c r="F74" s="146"/>
      <c r="G74" s="146"/>
      <c r="H74" s="146"/>
      <c r="I74" s="145"/>
      <c r="J74" s="145"/>
      <c r="K74" s="145"/>
      <c r="L74" s="145"/>
      <c r="M74" s="145"/>
      <c r="N74" s="145"/>
      <c r="O74" s="145"/>
      <c r="P74" s="145"/>
    </row>
    <row r="75" spans="1:16" s="147" customFormat="1" ht="12.75">
      <c r="A75" s="145"/>
      <c r="B75" s="146"/>
      <c r="C75" s="146"/>
      <c r="D75" s="146"/>
      <c r="E75" s="146"/>
      <c r="F75" s="146"/>
      <c r="G75" s="146"/>
      <c r="H75" s="146"/>
      <c r="I75" s="145"/>
      <c r="J75" s="145"/>
      <c r="K75" s="145"/>
      <c r="L75" s="145"/>
      <c r="M75" s="145"/>
      <c r="N75" s="145"/>
      <c r="O75" s="145"/>
      <c r="P75" s="145"/>
    </row>
    <row r="76" spans="1:16" s="147" customFormat="1" ht="12.75">
      <c r="A76" s="145"/>
      <c r="B76" s="146"/>
      <c r="C76" s="146"/>
      <c r="D76" s="146"/>
      <c r="E76" s="146"/>
      <c r="F76" s="146"/>
      <c r="G76" s="146"/>
      <c r="H76" s="146"/>
      <c r="I76" s="145"/>
      <c r="J76" s="145"/>
      <c r="K76" s="145"/>
      <c r="L76" s="145"/>
      <c r="M76" s="145"/>
      <c r="N76" s="145"/>
      <c r="O76" s="145"/>
      <c r="P76" s="145"/>
    </row>
    <row r="77" spans="1:16" ht="12.75">
      <c r="A77" s="103"/>
      <c r="B77" s="104"/>
      <c r="D77" s="104"/>
      <c r="E77" s="104"/>
      <c r="F77" s="104"/>
      <c r="G77" s="104"/>
      <c r="H77" s="104"/>
      <c r="I77" s="103"/>
      <c r="J77" s="103"/>
      <c r="K77" s="103"/>
      <c r="L77" s="103"/>
      <c r="M77" s="103"/>
      <c r="N77" s="103"/>
      <c r="O77" s="103"/>
      <c r="P77" s="103"/>
    </row>
    <row r="78" spans="1:16" ht="12.75">
      <c r="A78" s="103"/>
      <c r="B78" s="104"/>
      <c r="D78" s="104"/>
      <c r="E78" s="104"/>
      <c r="F78" s="104"/>
      <c r="G78" s="104"/>
      <c r="H78" s="104"/>
      <c r="I78" s="103"/>
      <c r="J78" s="103"/>
      <c r="K78" s="103"/>
      <c r="L78" s="103"/>
      <c r="M78" s="103"/>
      <c r="N78" s="103"/>
      <c r="O78" s="103"/>
      <c r="P78" s="103"/>
    </row>
    <row r="79" spans="1:16" ht="12.75">
      <c r="A79" s="103"/>
      <c r="B79" s="104"/>
      <c r="D79" s="104"/>
      <c r="E79" s="104"/>
      <c r="F79" s="104"/>
      <c r="G79" s="104"/>
      <c r="H79" s="104"/>
      <c r="I79" s="103"/>
      <c r="J79" s="103"/>
      <c r="K79" s="103"/>
      <c r="L79" s="103"/>
      <c r="M79" s="103"/>
      <c r="N79" s="103"/>
      <c r="O79" s="103"/>
      <c r="P79" s="103"/>
    </row>
    <row r="80" spans="1:16" ht="12.75">
      <c r="A80" s="103"/>
      <c r="B80" s="104"/>
      <c r="D80" s="104"/>
      <c r="E80" s="104"/>
      <c r="F80" s="104"/>
      <c r="G80" s="104"/>
      <c r="H80" s="104"/>
      <c r="I80" s="103"/>
      <c r="J80" s="103"/>
      <c r="K80" s="103"/>
      <c r="L80" s="103"/>
      <c r="M80" s="103"/>
      <c r="N80" s="103"/>
      <c r="O80" s="103"/>
      <c r="P80" s="103"/>
    </row>
    <row r="81" spans="1:16" ht="12.75">
      <c r="A81" s="103"/>
      <c r="B81" s="104"/>
      <c r="D81" s="104"/>
      <c r="E81" s="104"/>
      <c r="F81" s="104"/>
      <c r="G81" s="104"/>
      <c r="H81" s="104"/>
      <c r="I81" s="103"/>
      <c r="J81" s="103"/>
      <c r="K81" s="103"/>
      <c r="L81" s="103"/>
      <c r="M81" s="103"/>
      <c r="N81" s="103"/>
      <c r="O81" s="103"/>
      <c r="P81" s="103"/>
    </row>
    <row r="82" spans="1:16" ht="12.75">
      <c r="A82" s="103"/>
      <c r="B82" s="104"/>
      <c r="D82" s="104"/>
      <c r="E82" s="104"/>
      <c r="F82" s="104"/>
      <c r="G82" s="104"/>
      <c r="H82" s="104"/>
      <c r="I82" s="103"/>
      <c r="J82" s="103"/>
      <c r="K82" s="103"/>
      <c r="L82" s="103"/>
      <c r="M82" s="103"/>
      <c r="N82" s="103"/>
      <c r="O82" s="103"/>
      <c r="P82" s="103"/>
    </row>
    <row r="83" spans="1:16" ht="12.75">
      <c r="A83" s="103"/>
      <c r="B83" s="104"/>
      <c r="D83" s="104"/>
      <c r="E83" s="104"/>
      <c r="F83" s="104"/>
      <c r="G83" s="104"/>
      <c r="H83" s="104"/>
      <c r="I83" s="103"/>
      <c r="J83" s="103"/>
      <c r="K83" s="103"/>
      <c r="L83" s="103"/>
      <c r="M83" s="103"/>
      <c r="N83" s="103"/>
      <c r="O83" s="103"/>
      <c r="P83" s="103"/>
    </row>
    <row r="84" spans="1:16" ht="12.75">
      <c r="A84" s="103"/>
      <c r="B84" s="104"/>
      <c r="D84" s="104"/>
      <c r="E84" s="104"/>
      <c r="F84" s="104"/>
      <c r="G84" s="104"/>
      <c r="H84" s="104"/>
      <c r="I84" s="103"/>
      <c r="J84" s="103"/>
      <c r="K84" s="103"/>
      <c r="L84" s="103"/>
      <c r="M84" s="103"/>
      <c r="N84" s="103"/>
      <c r="O84" s="103"/>
      <c r="P84" s="103"/>
    </row>
    <row r="85" spans="1:16" ht="12.75">
      <c r="A85" s="103"/>
      <c r="B85" s="104"/>
      <c r="D85" s="104"/>
      <c r="E85" s="104"/>
      <c r="F85" s="104"/>
      <c r="G85" s="104"/>
      <c r="H85" s="104"/>
      <c r="I85" s="103"/>
      <c r="J85" s="103"/>
      <c r="K85" s="103"/>
      <c r="L85" s="103"/>
      <c r="M85" s="103"/>
      <c r="N85" s="103"/>
      <c r="O85" s="103"/>
      <c r="P85" s="103"/>
    </row>
    <row r="86" spans="1:16" ht="12.75">
      <c r="A86" s="103"/>
      <c r="B86" s="104"/>
      <c r="D86" s="104"/>
      <c r="E86" s="104"/>
      <c r="F86" s="104"/>
      <c r="G86" s="104"/>
      <c r="H86" s="104"/>
      <c r="I86" s="103"/>
      <c r="J86" s="103"/>
      <c r="K86" s="103"/>
      <c r="L86" s="103"/>
      <c r="M86" s="103"/>
      <c r="N86" s="103"/>
      <c r="O86" s="103"/>
      <c r="P86" s="103"/>
    </row>
    <row r="87" spans="1:16" ht="12.75">
      <c r="A87" s="103"/>
      <c r="B87" s="104"/>
      <c r="D87" s="104"/>
      <c r="E87" s="104"/>
      <c r="F87" s="104"/>
      <c r="G87" s="104"/>
      <c r="H87" s="104"/>
      <c r="I87" s="103"/>
      <c r="J87" s="103"/>
      <c r="K87" s="103"/>
      <c r="L87" s="103"/>
      <c r="M87" s="103"/>
      <c r="N87" s="103"/>
      <c r="O87" s="103"/>
      <c r="P87" s="103"/>
    </row>
    <row r="88" spans="1:16" ht="12.75">
      <c r="A88" s="103"/>
      <c r="B88" s="104"/>
      <c r="D88" s="104"/>
      <c r="E88" s="104"/>
      <c r="F88" s="104"/>
      <c r="G88" s="104"/>
      <c r="H88" s="104"/>
      <c r="I88" s="103"/>
      <c r="J88" s="103"/>
      <c r="K88" s="103"/>
      <c r="L88" s="103"/>
      <c r="M88" s="103"/>
      <c r="N88" s="103"/>
      <c r="O88" s="103"/>
      <c r="P88" s="103"/>
    </row>
    <row r="89" spans="1:16" ht="12.75">
      <c r="A89" s="103"/>
      <c r="B89" s="104"/>
      <c r="D89" s="104"/>
      <c r="E89" s="104"/>
      <c r="F89" s="104"/>
      <c r="G89" s="104"/>
      <c r="H89" s="104"/>
      <c r="I89" s="103"/>
      <c r="J89" s="103"/>
      <c r="K89" s="103"/>
      <c r="L89" s="103"/>
      <c r="M89" s="103"/>
      <c r="N89" s="103"/>
      <c r="O89" s="103"/>
      <c r="P89" s="103"/>
    </row>
    <row r="90" spans="1:16" ht="12.75">
      <c r="A90" s="103"/>
      <c r="B90" s="104"/>
      <c r="D90" s="104"/>
      <c r="E90" s="104"/>
      <c r="F90" s="104"/>
      <c r="G90" s="104"/>
      <c r="H90" s="104"/>
      <c r="I90" s="103"/>
      <c r="J90" s="103"/>
      <c r="K90" s="103"/>
      <c r="L90" s="103"/>
      <c r="M90" s="103"/>
      <c r="N90" s="103"/>
      <c r="O90" s="103"/>
      <c r="P90" s="103"/>
    </row>
    <row r="91" spans="1:16" ht="12.75">
      <c r="A91" s="103"/>
      <c r="B91" s="104"/>
      <c r="D91" s="104"/>
      <c r="E91" s="104"/>
      <c r="F91" s="104"/>
      <c r="G91" s="104"/>
      <c r="H91" s="104"/>
      <c r="I91" s="103"/>
      <c r="J91" s="103"/>
      <c r="K91" s="103"/>
      <c r="L91" s="103"/>
      <c r="M91" s="103"/>
      <c r="N91" s="103"/>
      <c r="O91" s="103"/>
      <c r="P91" s="103"/>
    </row>
    <row r="92" spans="1:16" ht="12.75">
      <c r="A92" s="103"/>
      <c r="B92" s="130">
        <v>2</v>
      </c>
      <c r="D92" s="104"/>
      <c r="E92" s="104"/>
      <c r="F92" s="104"/>
      <c r="G92" s="104"/>
      <c r="H92" s="104"/>
      <c r="I92" s="103"/>
      <c r="J92" s="103"/>
      <c r="K92" s="103"/>
      <c r="L92" s="103"/>
      <c r="M92" s="103"/>
      <c r="N92" s="103"/>
      <c r="O92" s="103"/>
      <c r="P92" s="103"/>
    </row>
    <row r="93" spans="1:16" ht="12.75">
      <c r="A93" s="103"/>
      <c r="B93" s="130">
        <v>3</v>
      </c>
      <c r="D93" s="104"/>
      <c r="E93" s="104"/>
      <c r="F93" s="104"/>
      <c r="G93" s="104"/>
      <c r="H93" s="104"/>
      <c r="I93" s="103"/>
      <c r="J93" s="103"/>
      <c r="K93" s="103"/>
      <c r="L93" s="103"/>
      <c r="M93" s="103"/>
      <c r="N93" s="103"/>
      <c r="O93" s="103"/>
      <c r="P93" s="103"/>
    </row>
    <row r="94" spans="1:16" ht="12.75">
      <c r="A94" s="103"/>
      <c r="B94" s="130">
        <v>4</v>
      </c>
      <c r="D94" s="104"/>
      <c r="E94" s="104"/>
      <c r="F94" s="104"/>
      <c r="G94" s="104"/>
      <c r="H94" s="104"/>
      <c r="I94" s="103"/>
      <c r="J94" s="103"/>
      <c r="K94" s="103"/>
      <c r="L94" s="103"/>
      <c r="M94" s="103"/>
      <c r="N94" s="103"/>
      <c r="O94" s="103"/>
      <c r="P94" s="103"/>
    </row>
    <row r="95" spans="1:16" ht="12.75">
      <c r="A95" s="103"/>
      <c r="B95" s="104"/>
      <c r="D95" s="104"/>
      <c r="E95" s="104"/>
      <c r="F95" s="104"/>
      <c r="G95" s="104"/>
      <c r="H95" s="104"/>
      <c r="I95" s="103"/>
      <c r="J95" s="103"/>
      <c r="K95" s="103"/>
      <c r="L95" s="103"/>
      <c r="M95" s="103"/>
      <c r="N95" s="103"/>
      <c r="O95" s="103"/>
      <c r="P95" s="103"/>
    </row>
    <row r="96" ht="15.75" customHeight="1" hidden="1">
      <c r="F96" s="19" t="s">
        <v>20</v>
      </c>
    </row>
    <row r="97" spans="6:7" ht="19.5" customHeight="1" hidden="1">
      <c r="F97" s="9" t="s">
        <v>125</v>
      </c>
      <c r="G97" s="9">
        <v>0.049033</v>
      </c>
    </row>
    <row r="98" spans="6:7" ht="15" customHeight="1" hidden="1">
      <c r="F98" s="9" t="s">
        <v>16</v>
      </c>
      <c r="G98" s="9">
        <v>0.039999</v>
      </c>
    </row>
    <row r="99" spans="6:7" ht="19.5" customHeight="1" hidden="1">
      <c r="F99" s="9" t="s">
        <v>126</v>
      </c>
      <c r="G99" s="9">
        <v>0.156105</v>
      </c>
    </row>
    <row r="100" ht="12.75" customHeight="1" hidden="1"/>
    <row r="101" ht="15.75" customHeight="1" hidden="1">
      <c r="A101" s="1" t="s">
        <v>12</v>
      </c>
    </row>
    <row r="102" ht="15.75" customHeight="1" hidden="1">
      <c r="E102" s="2" t="s">
        <v>21</v>
      </c>
    </row>
    <row r="103" spans="1:8" s="6" customFormat="1" ht="35.25" customHeight="1" hidden="1">
      <c r="A103" s="5" t="s">
        <v>11</v>
      </c>
      <c r="B103" s="5" t="s">
        <v>9</v>
      </c>
      <c r="C103" s="105"/>
      <c r="D103" s="5" t="s">
        <v>10</v>
      </c>
      <c r="E103" s="7" t="s">
        <v>14</v>
      </c>
      <c r="F103" s="5" t="s">
        <v>19</v>
      </c>
      <c r="G103" s="5" t="s">
        <v>17</v>
      </c>
      <c r="H103" s="5" t="s">
        <v>18</v>
      </c>
    </row>
    <row r="104" spans="1:8" ht="15" customHeight="1" hidden="1">
      <c r="A104" s="9" t="s">
        <v>0</v>
      </c>
      <c r="B104" s="9">
        <v>150</v>
      </c>
      <c r="C104" s="106"/>
      <c r="D104" s="9" t="s">
        <v>127</v>
      </c>
      <c r="E104" s="10">
        <v>0.15</v>
      </c>
      <c r="F104" s="11">
        <f>B104*E104</f>
        <v>22.5</v>
      </c>
      <c r="G104" s="9">
        <f>F104*G97</f>
        <v>1.1032425</v>
      </c>
      <c r="H104" s="9" t="s">
        <v>105</v>
      </c>
    </row>
    <row r="105" spans="1:8" ht="15" customHeight="1" hidden="1">
      <c r="A105" s="9" t="s">
        <v>1</v>
      </c>
      <c r="B105" s="9">
        <v>50</v>
      </c>
      <c r="C105" s="106"/>
      <c r="D105" s="9" t="s">
        <v>128</v>
      </c>
      <c r="E105" s="10">
        <v>0.3</v>
      </c>
      <c r="F105" s="11">
        <f>B105*E105</f>
        <v>15</v>
      </c>
      <c r="G105" s="9">
        <f>F105*G98</f>
        <v>0.599985</v>
      </c>
      <c r="H105" s="9" t="s">
        <v>16</v>
      </c>
    </row>
    <row r="106" spans="5:6" ht="12.75" customHeight="1" hidden="1">
      <c r="E106" s="20"/>
      <c r="F106" s="21"/>
    </row>
    <row r="107" spans="5:6" ht="12.75" customHeight="1" hidden="1">
      <c r="E107" s="20"/>
      <c r="F107" s="21"/>
    </row>
    <row r="108" spans="5:6" ht="12.75" customHeight="1" hidden="1">
      <c r="E108" s="20"/>
      <c r="F108" s="21"/>
    </row>
    <row r="109" spans="1:6" ht="15.75" customHeight="1" hidden="1">
      <c r="A109" s="1" t="s">
        <v>13</v>
      </c>
      <c r="E109" s="20"/>
      <c r="F109" s="21"/>
    </row>
    <row r="110" spans="1:8" ht="15" customHeight="1" hidden="1">
      <c r="A110" s="9" t="s">
        <v>2</v>
      </c>
      <c r="B110" s="9">
        <v>0</v>
      </c>
      <c r="C110" s="106"/>
      <c r="D110" s="9" t="s">
        <v>77</v>
      </c>
      <c r="E110" s="10">
        <v>0.3</v>
      </c>
      <c r="F110" s="11">
        <f aca="true" t="shared" si="4" ref="F110:F116">B110*E110</f>
        <v>0</v>
      </c>
      <c r="G110" s="9">
        <v>0</v>
      </c>
      <c r="H110" s="9" t="s">
        <v>15</v>
      </c>
    </row>
    <row r="111" spans="1:8" ht="15" customHeight="1" hidden="1">
      <c r="A111" s="9" t="s">
        <v>3</v>
      </c>
      <c r="B111" s="9">
        <v>0</v>
      </c>
      <c r="C111" s="106"/>
      <c r="D111" s="9" t="s">
        <v>128</v>
      </c>
      <c r="E111" s="10">
        <v>0.15</v>
      </c>
      <c r="F111" s="11">
        <f t="shared" si="4"/>
        <v>0</v>
      </c>
      <c r="G111" s="9">
        <v>0</v>
      </c>
      <c r="H111" s="9" t="s">
        <v>15</v>
      </c>
    </row>
    <row r="112" spans="1:8" ht="15" customHeight="1" hidden="1">
      <c r="A112" s="9" t="s">
        <v>4</v>
      </c>
      <c r="B112" s="9">
        <v>100</v>
      </c>
      <c r="C112" s="106"/>
      <c r="D112" s="9" t="s">
        <v>77</v>
      </c>
      <c r="E112" s="10">
        <v>0.2</v>
      </c>
      <c r="F112" s="11">
        <f t="shared" si="4"/>
        <v>20</v>
      </c>
      <c r="G112" s="9">
        <f>F112*G99</f>
        <v>3.1220999999999997</v>
      </c>
      <c r="H112" s="9" t="s">
        <v>129</v>
      </c>
    </row>
    <row r="113" spans="1:8" ht="15" customHeight="1" hidden="1">
      <c r="A113" s="9" t="s">
        <v>5</v>
      </c>
      <c r="B113" s="9">
        <v>50</v>
      </c>
      <c r="C113" s="106"/>
      <c r="D113" s="9" t="s">
        <v>128</v>
      </c>
      <c r="E113" s="10">
        <v>0.1</v>
      </c>
      <c r="F113" s="11">
        <f t="shared" si="4"/>
        <v>5</v>
      </c>
      <c r="G113" s="9">
        <f>F113*G98</f>
        <v>0.199995</v>
      </c>
      <c r="H113" s="9" t="s">
        <v>16</v>
      </c>
    </row>
    <row r="114" spans="1:8" ht="15" customHeight="1" hidden="1">
      <c r="A114" s="9" t="s">
        <v>6</v>
      </c>
      <c r="B114" s="9">
        <v>50</v>
      </c>
      <c r="C114" s="106"/>
      <c r="D114" s="9" t="s">
        <v>127</v>
      </c>
      <c r="E114" s="10">
        <v>0.6</v>
      </c>
      <c r="F114" s="11">
        <f t="shared" si="4"/>
        <v>30</v>
      </c>
      <c r="G114" s="9">
        <f>F114*G97</f>
        <v>1.47099</v>
      </c>
      <c r="H114" s="9" t="s">
        <v>105</v>
      </c>
    </row>
    <row r="115" spans="1:8" ht="15" customHeight="1" hidden="1">
      <c r="A115" s="9" t="s">
        <v>7</v>
      </c>
      <c r="B115" s="9">
        <v>50</v>
      </c>
      <c r="C115" s="106"/>
      <c r="D115" s="9" t="s">
        <v>77</v>
      </c>
      <c r="E115" s="10">
        <v>0.1</v>
      </c>
      <c r="F115" s="11">
        <f t="shared" si="4"/>
        <v>5</v>
      </c>
      <c r="G115" s="9">
        <f>F115*G99</f>
        <v>0.7805249999999999</v>
      </c>
      <c r="H115" s="9" t="s">
        <v>129</v>
      </c>
    </row>
    <row r="116" spans="1:8" ht="15" customHeight="1" hidden="1">
      <c r="A116" s="9" t="s">
        <v>8</v>
      </c>
      <c r="B116" s="9">
        <v>50</v>
      </c>
      <c r="C116" s="106"/>
      <c r="D116" s="9" t="s">
        <v>128</v>
      </c>
      <c r="E116" s="10">
        <v>0.1</v>
      </c>
      <c r="F116" s="11">
        <f t="shared" si="4"/>
        <v>5</v>
      </c>
      <c r="G116" s="9">
        <f>F116*G98</f>
        <v>0.199995</v>
      </c>
      <c r="H116" s="9" t="s">
        <v>16</v>
      </c>
    </row>
    <row r="117" ht="12.75" customHeight="1"/>
    <row r="119" ht="12.75">
      <c r="E119" s="18" t="s">
        <v>15</v>
      </c>
    </row>
    <row r="122" spans="1:4" ht="16.5" thickBot="1">
      <c r="A122" s="8" t="s">
        <v>31</v>
      </c>
      <c r="B122" s="22" t="s">
        <v>109</v>
      </c>
      <c r="C122" s="107"/>
      <c r="D122" s="23"/>
    </row>
    <row r="123" spans="1:7" ht="15.75">
      <c r="A123" s="12" t="s">
        <v>32</v>
      </c>
      <c r="B123" s="174">
        <f>B2</f>
        <v>50</v>
      </c>
      <c r="C123" s="108"/>
      <c r="D123" s="24" t="s">
        <v>33</v>
      </c>
      <c r="E123" s="25"/>
      <c r="F123" s="25"/>
      <c r="G123" s="25"/>
    </row>
    <row r="124" spans="1:7" ht="16.5" thickBot="1">
      <c r="A124" s="13" t="s">
        <v>34</v>
      </c>
      <c r="B124" s="175">
        <f>B3</f>
        <v>1.2</v>
      </c>
      <c r="C124" s="109"/>
      <c r="D124" s="26" t="s">
        <v>35</v>
      </c>
      <c r="E124" s="25"/>
      <c r="F124" s="25"/>
      <c r="G124" s="25"/>
    </row>
    <row r="125" spans="1:7" ht="15">
      <c r="A125" s="14" t="s">
        <v>36</v>
      </c>
      <c r="B125" s="101">
        <f>B4</f>
        <v>3</v>
      </c>
      <c r="C125" s="110"/>
      <c r="D125" s="28" t="s">
        <v>118</v>
      </c>
      <c r="E125" s="25"/>
      <c r="F125" s="25"/>
      <c r="G125" s="25"/>
    </row>
    <row r="126" spans="1:7" ht="15">
      <c r="A126" s="14" t="s">
        <v>45</v>
      </c>
      <c r="B126" s="101">
        <f>B123*B124*2*60</f>
        <v>7200</v>
      </c>
      <c r="C126" s="110"/>
      <c r="D126" s="28" t="s">
        <v>46</v>
      </c>
      <c r="E126" s="25"/>
      <c r="F126" s="25"/>
      <c r="G126" s="25"/>
    </row>
    <row r="127" spans="1:7" ht="15">
      <c r="A127" s="14" t="s">
        <v>47</v>
      </c>
      <c r="B127" s="101">
        <f>B126*B125</f>
        <v>21600</v>
      </c>
      <c r="C127" s="110"/>
      <c r="D127" s="28" t="s">
        <v>159</v>
      </c>
      <c r="E127" s="25"/>
      <c r="F127" s="25"/>
      <c r="G127" s="25"/>
    </row>
    <row r="128" spans="3:7" ht="16.5" thickBot="1">
      <c r="C128" s="111"/>
      <c r="D128" s="29"/>
      <c r="E128" s="30" t="s">
        <v>31</v>
      </c>
      <c r="F128" s="25"/>
      <c r="G128" s="25"/>
    </row>
    <row r="129" spans="1:7" ht="15.75">
      <c r="A129" s="17" t="s">
        <v>106</v>
      </c>
      <c r="B129" s="27">
        <f>B126*F179*300</f>
        <v>43200000</v>
      </c>
      <c r="C129" s="112"/>
      <c r="D129" s="31" t="s">
        <v>107</v>
      </c>
      <c r="E129" s="32" t="s">
        <v>119</v>
      </c>
      <c r="F129" s="176">
        <f>B8</f>
        <v>3</v>
      </c>
      <c r="G129" s="33" t="s">
        <v>15</v>
      </c>
    </row>
    <row r="130" spans="1:7" ht="16.5" thickBot="1">
      <c r="A130" s="3"/>
      <c r="B130" s="25"/>
      <c r="C130" s="113"/>
      <c r="D130" s="25"/>
      <c r="E130" s="34" t="s">
        <v>15</v>
      </c>
      <c r="F130" s="35" t="s">
        <v>15</v>
      </c>
      <c r="G130" s="36" t="s">
        <v>15</v>
      </c>
    </row>
    <row r="131" spans="1:7" ht="15.75">
      <c r="A131" s="8" t="s">
        <v>22</v>
      </c>
      <c r="B131" s="37" t="s">
        <v>23</v>
      </c>
      <c r="C131" s="134"/>
      <c r="D131" s="38" t="s">
        <v>24</v>
      </c>
      <c r="E131" s="39" t="s">
        <v>25</v>
      </c>
      <c r="F131" s="40" t="s">
        <v>26</v>
      </c>
      <c r="G131" s="39" t="s">
        <v>27</v>
      </c>
    </row>
    <row r="132" spans="1:7" ht="15.75">
      <c r="A132" s="16" t="s">
        <v>70</v>
      </c>
      <c r="B132" s="102">
        <f>B15</f>
        <v>1000</v>
      </c>
      <c r="C132" s="396"/>
      <c r="D132" s="102">
        <f>B27</f>
        <v>1000</v>
      </c>
      <c r="E132" s="397"/>
      <c r="F132" s="398"/>
      <c r="G132" s="397"/>
    </row>
    <row r="133" spans="1:7" ht="15">
      <c r="A133" s="14" t="s">
        <v>28</v>
      </c>
      <c r="B133" s="41" t="s">
        <v>16</v>
      </c>
      <c r="C133" s="135"/>
      <c r="D133" s="42" t="s">
        <v>16</v>
      </c>
      <c r="E133" s="43" t="s">
        <v>15</v>
      </c>
      <c r="F133" s="44"/>
      <c r="G133" s="43"/>
    </row>
    <row r="134" spans="1:7" ht="15">
      <c r="A134" s="14"/>
      <c r="B134" s="41" t="s">
        <v>29</v>
      </c>
      <c r="C134" s="135"/>
      <c r="D134" s="42" t="s">
        <v>29</v>
      </c>
      <c r="E134" s="43" t="s">
        <v>15</v>
      </c>
      <c r="F134" s="44"/>
      <c r="G134" s="43"/>
    </row>
    <row r="135" spans="1:7" ht="15">
      <c r="A135" s="14" t="s">
        <v>30</v>
      </c>
      <c r="B135" s="41" t="s">
        <v>37</v>
      </c>
      <c r="C135" s="135"/>
      <c r="D135" s="42" t="s">
        <v>37</v>
      </c>
      <c r="E135" s="43" t="s">
        <v>38</v>
      </c>
      <c r="F135" s="44" t="s">
        <v>39</v>
      </c>
      <c r="G135" s="43" t="s">
        <v>40</v>
      </c>
    </row>
    <row r="136" spans="1:7" ht="15">
      <c r="A136" s="14" t="s">
        <v>41</v>
      </c>
      <c r="B136" s="41" t="s">
        <v>42</v>
      </c>
      <c r="C136" s="135"/>
      <c r="D136" s="42" t="s">
        <v>42</v>
      </c>
      <c r="E136" s="43" t="s">
        <v>42</v>
      </c>
      <c r="F136" s="44" t="s">
        <v>43</v>
      </c>
      <c r="G136" s="43" t="s">
        <v>44</v>
      </c>
    </row>
    <row r="137" spans="1:7" ht="15">
      <c r="A137" s="14" t="s">
        <v>48</v>
      </c>
      <c r="B137" s="41">
        <f>B10</f>
        <v>6</v>
      </c>
      <c r="C137" s="135"/>
      <c r="D137" s="42">
        <f>B22</f>
        <v>6</v>
      </c>
      <c r="E137" s="43">
        <f>D137/POWER(D132,1/F129)</f>
        <v>0.6000000000000001</v>
      </c>
      <c r="F137" s="44">
        <f>E137/10</f>
        <v>0.06000000000000001</v>
      </c>
      <c r="G137" s="43">
        <f>D137/D132</f>
        <v>0.006</v>
      </c>
    </row>
    <row r="138" spans="1:7" ht="15">
      <c r="A138" s="14" t="s">
        <v>49</v>
      </c>
      <c r="B138" s="41">
        <f>B11</f>
        <v>1</v>
      </c>
      <c r="C138" s="135"/>
      <c r="D138" s="42">
        <f>B23</f>
        <v>1</v>
      </c>
      <c r="E138" s="43">
        <f>D138/POWER(D132,1/F129)</f>
        <v>0.10000000000000002</v>
      </c>
      <c r="F138" s="44">
        <f>E138/10</f>
        <v>0.010000000000000002</v>
      </c>
      <c r="G138" s="43">
        <f>D138/D132</f>
        <v>0.001</v>
      </c>
    </row>
    <row r="139" spans="1:7" ht="15">
      <c r="A139" s="14" t="str">
        <f>A12</f>
        <v>Other substance (1)</v>
      </c>
      <c r="B139" s="41">
        <f>B12</f>
        <v>0</v>
      </c>
      <c r="C139" s="135"/>
      <c r="D139" s="42">
        <f>B24</f>
        <v>0</v>
      </c>
      <c r="E139" s="43">
        <f>D139/POWER(D132,1/F129)</f>
        <v>0</v>
      </c>
      <c r="F139" s="44">
        <f>E139/10</f>
        <v>0</v>
      </c>
      <c r="G139" s="43">
        <f>D139/D132</f>
        <v>0</v>
      </c>
    </row>
    <row r="140" spans="1:7" ht="15">
      <c r="A140" s="14" t="str">
        <f>A13</f>
        <v>Other substance (2)</v>
      </c>
      <c r="B140" s="41">
        <f>B13</f>
        <v>0</v>
      </c>
      <c r="C140" s="135"/>
      <c r="D140" s="42">
        <f>B25</f>
        <v>0</v>
      </c>
      <c r="E140" s="43">
        <f>D140/POWER(D132,1/F129)</f>
        <v>0</v>
      </c>
      <c r="F140" s="44">
        <f>E140/10</f>
        <v>0</v>
      </c>
      <c r="G140" s="43">
        <f>D140/D132</f>
        <v>0</v>
      </c>
    </row>
    <row r="141" spans="1:7" ht="15">
      <c r="A141" s="14" t="s">
        <v>50</v>
      </c>
      <c r="B141" s="41">
        <v>10</v>
      </c>
      <c r="C141" s="135"/>
      <c r="D141" s="42">
        <v>10</v>
      </c>
      <c r="E141" s="43"/>
      <c r="F141" s="44"/>
      <c r="G141" s="43">
        <f>D141/D132</f>
        <v>0.01</v>
      </c>
    </row>
    <row r="142" spans="1:7" ht="15">
      <c r="A142" s="14" t="s">
        <v>67</v>
      </c>
      <c r="B142" s="41">
        <f>B16</f>
        <v>200</v>
      </c>
      <c r="C142" s="135"/>
      <c r="D142" s="42">
        <f>B16</f>
        <v>200</v>
      </c>
      <c r="E142" s="43">
        <f>G142</f>
        <v>215.99999999999994</v>
      </c>
      <c r="F142" s="44"/>
      <c r="G142" s="43">
        <f>B125*POWER(D132,1/F129)*B126/1000</f>
        <v>215.99999999999994</v>
      </c>
    </row>
    <row r="143" spans="1:7" ht="15">
      <c r="A143" s="14" t="s">
        <v>89</v>
      </c>
      <c r="B143" s="41">
        <f>B17</f>
        <v>100</v>
      </c>
      <c r="C143" s="135"/>
      <c r="D143" s="42">
        <f>B17</f>
        <v>100</v>
      </c>
      <c r="E143" s="43">
        <f>G142</f>
        <v>215.99999999999994</v>
      </c>
      <c r="F143" s="44">
        <v>0</v>
      </c>
      <c r="G143" s="43">
        <v>0</v>
      </c>
    </row>
    <row r="144" spans="1:7" ht="15.75">
      <c r="A144" s="14" t="s">
        <v>68</v>
      </c>
      <c r="B144" s="45">
        <f>B143*B137</f>
        <v>600</v>
      </c>
      <c r="C144" s="114"/>
      <c r="D144" s="133">
        <f>D143*D137</f>
        <v>600</v>
      </c>
      <c r="E144" s="46">
        <f>E143*E137</f>
        <v>129.6</v>
      </c>
      <c r="F144" s="44">
        <v>0</v>
      </c>
      <c r="G144" s="43">
        <v>0</v>
      </c>
    </row>
    <row r="145" spans="1:7" ht="15.75">
      <c r="A145" s="14" t="s">
        <v>69</v>
      </c>
      <c r="B145" s="45">
        <f>B143*B138</f>
        <v>100</v>
      </c>
      <c r="C145" s="114"/>
      <c r="D145" s="133">
        <f>D143*D138</f>
        <v>100</v>
      </c>
      <c r="E145" s="46">
        <f>E143*E138</f>
        <v>21.599999999999998</v>
      </c>
      <c r="F145" s="44">
        <v>0</v>
      </c>
      <c r="G145" s="43">
        <v>0</v>
      </c>
    </row>
    <row r="146" spans="1:7" ht="15.75">
      <c r="A146" s="137" t="str">
        <f>A12</f>
        <v>Other substance (1)</v>
      </c>
      <c r="B146" s="45">
        <f>B143*B139</f>
        <v>0</v>
      </c>
      <c r="C146" s="136"/>
      <c r="D146" s="45">
        <f>D143*D139</f>
        <v>0</v>
      </c>
      <c r="E146" s="140">
        <f>E143*E139</f>
        <v>0</v>
      </c>
      <c r="F146" s="131"/>
      <c r="G146" s="131"/>
    </row>
    <row r="147" spans="1:7" ht="15.75">
      <c r="A147" s="138" t="str">
        <f>A13</f>
        <v>Other substance (2)</v>
      </c>
      <c r="B147" s="45">
        <f>B143*B140</f>
        <v>0</v>
      </c>
      <c r="C147" s="139"/>
      <c r="D147" s="45">
        <f>D143*D140</f>
        <v>0</v>
      </c>
      <c r="E147" s="140">
        <f>E143*E140</f>
        <v>0</v>
      </c>
      <c r="F147" s="132"/>
      <c r="G147" s="132"/>
    </row>
    <row r="148" spans="1:7" ht="15.75">
      <c r="A148" s="15"/>
      <c r="B148" s="50"/>
      <c r="C148" s="115"/>
      <c r="D148" s="50"/>
      <c r="E148" s="50"/>
      <c r="F148" s="51"/>
      <c r="G148" s="51"/>
    </row>
    <row r="149" spans="1:7" ht="15.75">
      <c r="A149" s="3"/>
      <c r="B149" s="25"/>
      <c r="C149" s="113"/>
      <c r="D149" s="30" t="s">
        <v>31</v>
      </c>
      <c r="E149" s="25"/>
      <c r="F149" s="25"/>
      <c r="G149" s="25"/>
    </row>
    <row r="150" spans="1:7" ht="15.75">
      <c r="A150" s="3"/>
      <c r="B150" s="25"/>
      <c r="C150" s="113"/>
      <c r="D150" s="61" t="s">
        <v>119</v>
      </c>
      <c r="E150" s="177">
        <f>B32</f>
        <v>3</v>
      </c>
      <c r="F150" s="25"/>
      <c r="G150" s="25"/>
    </row>
    <row r="151" spans="1:7" ht="15.75">
      <c r="A151" s="8" t="s">
        <v>71</v>
      </c>
      <c r="B151" s="37" t="s">
        <v>72</v>
      </c>
      <c r="C151" s="107"/>
      <c r="D151" s="52" t="s">
        <v>25</v>
      </c>
      <c r="E151" s="53" t="s">
        <v>26</v>
      </c>
      <c r="F151" s="38" t="s">
        <v>73</v>
      </c>
      <c r="G151" s="37" t="s">
        <v>74</v>
      </c>
    </row>
    <row r="152" spans="1:7" ht="15.75">
      <c r="A152" s="16" t="s">
        <v>70</v>
      </c>
      <c r="B152" s="102">
        <f>B42</f>
        <v>1000</v>
      </c>
      <c r="C152" s="399"/>
      <c r="D152" s="400"/>
      <c r="E152" s="401"/>
      <c r="F152" s="383"/>
      <c r="G152" s="395"/>
    </row>
    <row r="153" spans="1:7" ht="15">
      <c r="A153" s="14" t="s">
        <v>28</v>
      </c>
      <c r="B153" s="41" t="s">
        <v>16</v>
      </c>
      <c r="C153" s="112"/>
      <c r="D153" s="54" t="s">
        <v>15</v>
      </c>
      <c r="E153" s="55" t="s">
        <v>15</v>
      </c>
      <c r="F153" s="42" t="s">
        <v>77</v>
      </c>
      <c r="G153" s="41" t="s">
        <v>78</v>
      </c>
    </row>
    <row r="154" spans="1:7" ht="15">
      <c r="A154" s="14"/>
      <c r="B154" s="41" t="s">
        <v>75</v>
      </c>
      <c r="C154" s="112"/>
      <c r="D154" s="54" t="s">
        <v>15</v>
      </c>
      <c r="E154" s="55" t="s">
        <v>15</v>
      </c>
      <c r="F154" s="42"/>
      <c r="G154" s="41"/>
    </row>
    <row r="155" spans="1:7" ht="15">
      <c r="A155" s="14"/>
      <c r="B155" s="41" t="s">
        <v>76</v>
      </c>
      <c r="C155" s="112"/>
      <c r="D155" s="54"/>
      <c r="E155" s="55"/>
      <c r="F155" s="42"/>
      <c r="G155" s="41"/>
    </row>
    <row r="156" spans="1:7" ht="15">
      <c r="A156" s="14" t="s">
        <v>30</v>
      </c>
      <c r="B156" s="41" t="s">
        <v>79</v>
      </c>
      <c r="C156" s="112"/>
      <c r="D156" s="54" t="s">
        <v>38</v>
      </c>
      <c r="E156" s="55" t="s">
        <v>40</v>
      </c>
      <c r="F156" s="42" t="s">
        <v>80</v>
      </c>
      <c r="G156" s="41" t="s">
        <v>80</v>
      </c>
    </row>
    <row r="157" spans="1:7" ht="15">
      <c r="A157" s="14" t="s">
        <v>41</v>
      </c>
      <c r="B157" s="41" t="s">
        <v>42</v>
      </c>
      <c r="C157" s="112"/>
      <c r="D157" s="54" t="s">
        <v>42</v>
      </c>
      <c r="E157" s="55" t="s">
        <v>43</v>
      </c>
      <c r="F157" s="42" t="s">
        <v>42</v>
      </c>
      <c r="G157" s="41" t="s">
        <v>42</v>
      </c>
    </row>
    <row r="158" spans="1:7" ht="15">
      <c r="A158" s="14" t="s">
        <v>48</v>
      </c>
      <c r="B158" s="41">
        <f aca="true" t="shared" si="5" ref="B158:B164">B34</f>
        <v>28</v>
      </c>
      <c r="C158" s="112"/>
      <c r="D158" s="54">
        <f>B158/POWER(B152,1/E150)</f>
        <v>2.8000000000000007</v>
      </c>
      <c r="E158" s="55">
        <f>B158/B152</f>
        <v>0.028</v>
      </c>
      <c r="F158" s="42" t="s">
        <v>15</v>
      </c>
      <c r="G158" s="41" t="s">
        <v>15</v>
      </c>
    </row>
    <row r="159" spans="1:7" ht="15">
      <c r="A159" s="14" t="s">
        <v>81</v>
      </c>
      <c r="B159" s="41">
        <f t="shared" si="5"/>
        <v>0.3</v>
      </c>
      <c r="C159" s="112"/>
      <c r="D159" s="54">
        <f>B159/POWER(B152,1/E150)</f>
        <v>0.030000000000000006</v>
      </c>
      <c r="E159" s="55">
        <f>B159/B152</f>
        <v>0.0003</v>
      </c>
      <c r="F159" s="42" t="s">
        <v>15</v>
      </c>
      <c r="G159" s="41" t="s">
        <v>15</v>
      </c>
    </row>
    <row r="160" spans="1:7" ht="15">
      <c r="A160" s="14" t="s">
        <v>82</v>
      </c>
      <c r="B160" s="41">
        <f t="shared" si="5"/>
        <v>0.2</v>
      </c>
      <c r="C160" s="112"/>
      <c r="D160" s="54">
        <f>B160/POWER(B152,1/E150)</f>
        <v>0.020000000000000004</v>
      </c>
      <c r="E160" s="55">
        <f>B160/B152</f>
        <v>0.0002</v>
      </c>
      <c r="F160" s="42"/>
      <c r="G160" s="41"/>
    </row>
    <row r="161" spans="1:7" ht="15">
      <c r="A161" s="14" t="s">
        <v>83</v>
      </c>
      <c r="B161" s="41">
        <f t="shared" si="5"/>
        <v>4.8</v>
      </c>
      <c r="C161" s="112"/>
      <c r="D161" s="54"/>
      <c r="E161" s="55"/>
      <c r="F161" s="42">
        <f>B37</f>
        <v>4.8</v>
      </c>
      <c r="G161" s="41" t="s">
        <v>15</v>
      </c>
    </row>
    <row r="162" spans="1:7" ht="15">
      <c r="A162" s="14" t="s">
        <v>84</v>
      </c>
      <c r="B162" s="41">
        <f t="shared" si="5"/>
        <v>2</v>
      </c>
      <c r="C162" s="112"/>
      <c r="D162" s="54"/>
      <c r="E162" s="55"/>
      <c r="F162" s="42"/>
      <c r="G162" s="41">
        <f>B38</f>
        <v>2</v>
      </c>
    </row>
    <row r="163" spans="1:7" ht="15">
      <c r="A163" s="14" t="str">
        <f>A39</f>
        <v>Other substance (3)</v>
      </c>
      <c r="B163" s="41">
        <f t="shared" si="5"/>
        <v>0</v>
      </c>
      <c r="C163" s="112"/>
      <c r="D163" s="54">
        <f>B163/POWER(B152,1/E150)</f>
        <v>0</v>
      </c>
      <c r="E163" s="55">
        <f>B163/B152</f>
        <v>0</v>
      </c>
      <c r="F163" s="42"/>
      <c r="G163" s="41"/>
    </row>
    <row r="164" spans="1:7" ht="15">
      <c r="A164" s="14" t="str">
        <f>A40</f>
        <v>Other substance (4)</v>
      </c>
      <c r="B164" s="41">
        <f t="shared" si="5"/>
        <v>0</v>
      </c>
      <c r="C164" s="112"/>
      <c r="D164" s="54">
        <f>B164/POWER(B152,1/E150)</f>
        <v>0</v>
      </c>
      <c r="E164" s="55">
        <f>B164/B152</f>
        <v>0</v>
      </c>
      <c r="F164" s="42"/>
      <c r="G164" s="41"/>
    </row>
    <row r="165" spans="1:7" ht="15">
      <c r="A165" s="14" t="s">
        <v>50</v>
      </c>
      <c r="B165" s="41">
        <v>100</v>
      </c>
      <c r="C165" s="112"/>
      <c r="D165" s="54" t="s">
        <v>15</v>
      </c>
      <c r="E165" s="55">
        <f>B165/B152</f>
        <v>0.1</v>
      </c>
      <c r="F165" s="42"/>
      <c r="G165" s="41" t="s">
        <v>15</v>
      </c>
    </row>
    <row r="166" spans="1:7" ht="15">
      <c r="A166" s="14" t="s">
        <v>67</v>
      </c>
      <c r="B166" s="41">
        <f>B43</f>
        <v>100</v>
      </c>
      <c r="C166" s="112"/>
      <c r="D166" s="54">
        <f>E166</f>
        <v>215.99999999999994</v>
      </c>
      <c r="E166" s="55">
        <f>B125*POWER(B152,1/E150)*B126/1000</f>
        <v>215.99999999999994</v>
      </c>
      <c r="F166" s="42">
        <v>50</v>
      </c>
      <c r="G166" s="41">
        <v>50</v>
      </c>
    </row>
    <row r="167" spans="1:7" ht="15">
      <c r="A167" s="14" t="s">
        <v>89</v>
      </c>
      <c r="B167" s="41">
        <f>B44</f>
        <v>50</v>
      </c>
      <c r="C167" s="112"/>
      <c r="D167" s="54">
        <f>E166</f>
        <v>215.99999999999994</v>
      </c>
      <c r="E167" s="55">
        <v>0</v>
      </c>
      <c r="F167" s="42">
        <v>50</v>
      </c>
      <c r="G167" s="41">
        <v>50</v>
      </c>
    </row>
    <row r="168" spans="1:7" ht="15.75">
      <c r="A168" s="14" t="s">
        <v>68</v>
      </c>
      <c r="B168" s="45">
        <f>B158*B167</f>
        <v>1400</v>
      </c>
      <c r="C168" s="115"/>
      <c r="D168" s="56">
        <f>D158*D167</f>
        <v>604.8</v>
      </c>
      <c r="E168" s="55">
        <v>0</v>
      </c>
      <c r="F168" s="42"/>
      <c r="G168" s="41"/>
    </row>
    <row r="169" spans="1:7" ht="15.75">
      <c r="A169" s="14" t="s">
        <v>85</v>
      </c>
      <c r="B169" s="45">
        <f>B159*B167</f>
        <v>15</v>
      </c>
      <c r="C169" s="115"/>
      <c r="D169" s="56">
        <f>D159*D167</f>
        <v>6.4799999999999995</v>
      </c>
      <c r="E169" s="55">
        <v>0</v>
      </c>
      <c r="F169" s="42"/>
      <c r="G169" s="41"/>
    </row>
    <row r="170" spans="1:7" ht="15.75">
      <c r="A170" s="14" t="s">
        <v>86</v>
      </c>
      <c r="B170" s="45">
        <f>B160*B167</f>
        <v>10</v>
      </c>
      <c r="C170" s="115"/>
      <c r="D170" s="56">
        <f>D160*D167</f>
        <v>4.319999999999999</v>
      </c>
      <c r="E170" s="55">
        <v>0</v>
      </c>
      <c r="F170" s="42"/>
      <c r="G170" s="41"/>
    </row>
    <row r="171" spans="1:7" ht="15.75">
      <c r="A171" s="14" t="s">
        <v>87</v>
      </c>
      <c r="B171" s="41"/>
      <c r="C171" s="112"/>
      <c r="D171" s="44"/>
      <c r="E171" s="43"/>
      <c r="F171" s="57">
        <f>F161*F167</f>
        <v>240</v>
      </c>
      <c r="G171" s="41" t="s">
        <v>15</v>
      </c>
    </row>
    <row r="172" spans="1:7" ht="15.75">
      <c r="A172" s="16" t="s">
        <v>88</v>
      </c>
      <c r="B172" s="58"/>
      <c r="C172" s="116"/>
      <c r="D172" s="48"/>
      <c r="E172" s="49"/>
      <c r="F172" s="59"/>
      <c r="G172" s="47">
        <f>G162*G167</f>
        <v>100</v>
      </c>
    </row>
    <row r="173" spans="1:4" ht="12.75">
      <c r="A173" t="str">
        <f>A39</f>
        <v>Other substance (3)</v>
      </c>
      <c r="B173" s="18">
        <f>B163*B167</f>
        <v>0</v>
      </c>
      <c r="D173" s="18">
        <f>D163*D167</f>
        <v>0</v>
      </c>
    </row>
    <row r="174" spans="1:4" ht="12.75">
      <c r="A174" t="str">
        <f>A40</f>
        <v>Other substance (4)</v>
      </c>
      <c r="B174" s="18">
        <f>B164*B167</f>
        <v>0</v>
      </c>
      <c r="D174" s="18">
        <f>D164*D167</f>
        <v>0</v>
      </c>
    </row>
    <row r="175" spans="1:7" ht="15">
      <c r="A175" s="3"/>
      <c r="B175" s="60"/>
      <c r="C175" s="113"/>
      <c r="D175" s="60"/>
      <c r="E175" s="60"/>
      <c r="F175" s="60"/>
      <c r="G175" s="60"/>
    </row>
    <row r="176" spans="2:7" ht="12.75">
      <c r="B176" s="20"/>
      <c r="D176" s="20"/>
      <c r="E176" s="20"/>
      <c r="F176" s="20"/>
      <c r="G176" s="20"/>
    </row>
    <row r="177" spans="1:7" ht="12.75">
      <c r="A177" s="4"/>
      <c r="B177" s="20"/>
      <c r="D177" s="20"/>
      <c r="E177" s="20"/>
      <c r="F177" s="20"/>
      <c r="G177" s="20"/>
    </row>
    <row r="178" spans="1:8" ht="15.75">
      <c r="A178" s="87" t="s">
        <v>90</v>
      </c>
      <c r="B178" s="62"/>
      <c r="C178" s="117"/>
      <c r="D178" s="63"/>
      <c r="E178" s="64"/>
      <c r="F178" s="65"/>
      <c r="G178" s="65"/>
      <c r="H178" s="66"/>
    </row>
    <row r="179" spans="1:8" ht="15.75">
      <c r="A179" s="88" t="s">
        <v>91</v>
      </c>
      <c r="B179" s="89" t="s">
        <v>92</v>
      </c>
      <c r="C179" s="118"/>
      <c r="D179" s="89" t="s">
        <v>94</v>
      </c>
      <c r="E179" s="64" t="s">
        <v>93</v>
      </c>
      <c r="F179" s="65">
        <v>20</v>
      </c>
      <c r="G179" s="65"/>
      <c r="H179" s="66"/>
    </row>
    <row r="180" spans="1:8" ht="15">
      <c r="A180" s="67" t="s">
        <v>16</v>
      </c>
      <c r="B180" s="68">
        <f>B144+D144+E144+B168+D168</f>
        <v>3334.3999999999996</v>
      </c>
      <c r="C180" s="119"/>
      <c r="D180" s="68">
        <f aca="true" t="shared" si="6" ref="D180:D189">B180*$F$179</f>
        <v>66688</v>
      </c>
      <c r="E180" s="64"/>
      <c r="F180" s="65"/>
      <c r="G180" s="65"/>
      <c r="H180" s="66"/>
    </row>
    <row r="181" spans="1:8" ht="15">
      <c r="A181" s="69" t="s">
        <v>29</v>
      </c>
      <c r="B181" s="68">
        <f>B145+D145+E145</f>
        <v>221.6</v>
      </c>
      <c r="C181" s="119"/>
      <c r="D181" s="68">
        <f t="shared" si="6"/>
        <v>4432</v>
      </c>
      <c r="E181" s="64"/>
      <c r="F181" s="65"/>
      <c r="G181" s="65"/>
      <c r="H181" s="66"/>
    </row>
    <row r="182" spans="1:8" ht="15">
      <c r="A182" s="70" t="s">
        <v>75</v>
      </c>
      <c r="B182" s="68">
        <f>B169+D169</f>
        <v>21.48</v>
      </c>
      <c r="C182" s="119"/>
      <c r="D182" s="68">
        <f t="shared" si="6"/>
        <v>429.6</v>
      </c>
      <c r="E182" s="64"/>
      <c r="F182" s="65"/>
      <c r="G182" s="65"/>
      <c r="H182" s="66"/>
    </row>
    <row r="183" spans="1:8" ht="15">
      <c r="A183" s="70" t="s">
        <v>76</v>
      </c>
      <c r="B183" s="68">
        <f>B170+D170</f>
        <v>14.32</v>
      </c>
      <c r="C183" s="119"/>
      <c r="D183" s="68">
        <f t="shared" si="6"/>
        <v>286.4</v>
      </c>
      <c r="E183" s="64"/>
      <c r="F183" s="65"/>
      <c r="G183" s="65"/>
      <c r="H183" s="66"/>
    </row>
    <row r="184" spans="1:8" ht="15">
      <c r="A184" s="70" t="s">
        <v>77</v>
      </c>
      <c r="B184" s="68">
        <f>F171</f>
        <v>240</v>
      </c>
      <c r="C184" s="119"/>
      <c r="D184" s="68">
        <f t="shared" si="6"/>
        <v>4800</v>
      </c>
      <c r="E184" s="64"/>
      <c r="F184" s="65"/>
      <c r="G184" s="65"/>
      <c r="H184" s="66"/>
    </row>
    <row r="185" spans="1:8" ht="15">
      <c r="A185" s="71" t="s">
        <v>78</v>
      </c>
      <c r="B185" s="72">
        <f>G172</f>
        <v>100</v>
      </c>
      <c r="C185" s="120"/>
      <c r="D185" s="72">
        <f t="shared" si="6"/>
        <v>2000</v>
      </c>
      <c r="E185" s="64"/>
      <c r="F185" s="65"/>
      <c r="G185" s="65"/>
      <c r="H185" s="66"/>
    </row>
    <row r="186" spans="1:8" ht="15">
      <c r="A186" s="141" t="str">
        <f>A12</f>
        <v>Other substance (1)</v>
      </c>
      <c r="B186" s="142">
        <f>B146+D146+E146</f>
        <v>0</v>
      </c>
      <c r="C186" s="143"/>
      <c r="D186" s="72">
        <f t="shared" si="6"/>
        <v>0</v>
      </c>
      <c r="E186" s="74"/>
      <c r="F186" s="65"/>
      <c r="G186" s="65"/>
      <c r="H186" s="66"/>
    </row>
    <row r="187" spans="1:8" ht="15">
      <c r="A187" s="141" t="str">
        <f>A13</f>
        <v>Other substance (2)</v>
      </c>
      <c r="B187" s="142">
        <f>B147+D147+E147</f>
        <v>0</v>
      </c>
      <c r="C187" s="143"/>
      <c r="D187" s="72">
        <f t="shared" si="6"/>
        <v>0</v>
      </c>
      <c r="E187" s="74"/>
      <c r="F187" s="65"/>
      <c r="G187" s="65"/>
      <c r="H187" s="66"/>
    </row>
    <row r="188" spans="1:8" ht="15">
      <c r="A188" s="141" t="str">
        <f>A39</f>
        <v>Other substance (3)</v>
      </c>
      <c r="B188" s="68">
        <f>B173+D173</f>
        <v>0</v>
      </c>
      <c r="C188" s="143"/>
      <c r="D188" s="72">
        <f t="shared" si="6"/>
        <v>0</v>
      </c>
      <c r="E188" s="74"/>
      <c r="F188" s="65"/>
      <c r="G188" s="65"/>
      <c r="H188" s="66"/>
    </row>
    <row r="189" spans="1:8" ht="15">
      <c r="A189" s="141" t="str">
        <f>A40</f>
        <v>Other substance (4)</v>
      </c>
      <c r="B189" s="68">
        <f>B174+D174</f>
        <v>0</v>
      </c>
      <c r="C189" s="143"/>
      <c r="D189" s="72">
        <f t="shared" si="6"/>
        <v>0</v>
      </c>
      <c r="E189" s="74"/>
      <c r="F189" s="65"/>
      <c r="G189" s="65"/>
      <c r="H189" s="66"/>
    </row>
    <row r="190" spans="1:8" ht="15">
      <c r="A190" s="73"/>
      <c r="B190" s="65"/>
      <c r="C190" s="121"/>
      <c r="D190" s="74"/>
      <c r="E190" s="65"/>
      <c r="F190" s="65"/>
      <c r="G190" s="65"/>
      <c r="H190" s="66"/>
    </row>
    <row r="191" spans="1:8" ht="15">
      <c r="A191" s="73"/>
      <c r="B191" s="65"/>
      <c r="C191" s="121"/>
      <c r="D191" s="65"/>
      <c r="E191" s="65"/>
      <c r="F191" s="65"/>
      <c r="G191" s="65"/>
      <c r="H191" s="66"/>
    </row>
    <row r="192" spans="1:8" ht="15.75" thickBot="1">
      <c r="A192" s="73"/>
      <c r="B192" s="65"/>
      <c r="C192" s="121"/>
      <c r="D192" s="65"/>
      <c r="E192" s="65"/>
      <c r="F192" s="65"/>
      <c r="G192" s="65"/>
      <c r="H192" s="66"/>
    </row>
    <row r="193" spans="1:8" ht="15" hidden="1">
      <c r="A193" s="73" t="s">
        <v>51</v>
      </c>
      <c r="B193" s="66"/>
      <c r="C193" s="121"/>
      <c r="D193" s="66"/>
      <c r="E193" s="66"/>
      <c r="F193" s="66"/>
      <c r="G193" s="66"/>
      <c r="H193" s="66"/>
    </row>
    <row r="194" spans="1:8" ht="15" hidden="1">
      <c r="A194" s="73" t="s">
        <v>52</v>
      </c>
      <c r="B194" s="66"/>
      <c r="C194" s="121"/>
      <c r="D194" s="66"/>
      <c r="E194" s="66"/>
      <c r="F194" s="66"/>
      <c r="G194" s="66"/>
      <c r="H194" s="66"/>
    </row>
    <row r="195" spans="1:8" ht="15" hidden="1">
      <c r="A195" s="73"/>
      <c r="B195" s="66"/>
      <c r="C195" s="121"/>
      <c r="D195" s="66"/>
      <c r="E195" s="66"/>
      <c r="F195" s="66"/>
      <c r="G195" s="66"/>
      <c r="H195" s="66"/>
    </row>
    <row r="196" spans="1:8" ht="15.75" hidden="1">
      <c r="A196" s="73" t="s">
        <v>130</v>
      </c>
      <c r="B196" s="66"/>
      <c r="C196" s="121"/>
      <c r="D196" s="66"/>
      <c r="E196" s="66"/>
      <c r="F196" s="66"/>
      <c r="G196" s="66"/>
      <c r="H196" s="66"/>
    </row>
    <row r="197" spans="1:8" ht="15" hidden="1">
      <c r="A197" s="73"/>
      <c r="B197" s="66"/>
      <c r="C197" s="121"/>
      <c r="D197" s="66"/>
      <c r="E197" s="66"/>
      <c r="F197" s="66"/>
      <c r="G197" s="66"/>
      <c r="H197" s="66"/>
    </row>
    <row r="198" spans="1:8" ht="18" hidden="1">
      <c r="A198" s="73" t="s">
        <v>53</v>
      </c>
      <c r="B198" s="66" t="s">
        <v>131</v>
      </c>
      <c r="C198" s="121"/>
      <c r="D198" s="66"/>
      <c r="E198" s="66"/>
      <c r="F198" s="66"/>
      <c r="G198" s="66"/>
      <c r="H198" s="66"/>
    </row>
    <row r="199" spans="1:8" ht="15" hidden="1">
      <c r="A199" s="73"/>
      <c r="B199" s="66"/>
      <c r="C199" s="121"/>
      <c r="D199" s="66"/>
      <c r="E199" s="66"/>
      <c r="F199" s="66"/>
      <c r="G199" s="66"/>
      <c r="H199" s="66"/>
    </row>
    <row r="200" spans="1:8" ht="15" hidden="1">
      <c r="A200" s="73"/>
      <c r="B200" s="66"/>
      <c r="C200" s="121"/>
      <c r="D200" s="66"/>
      <c r="E200" s="66"/>
      <c r="F200" s="66"/>
      <c r="G200" s="66"/>
      <c r="H200" s="66"/>
    </row>
    <row r="201" spans="1:8" ht="16.5" hidden="1" thickBot="1">
      <c r="A201" s="75" t="s">
        <v>132</v>
      </c>
      <c r="B201" s="76" t="s">
        <v>133</v>
      </c>
      <c r="C201" s="122"/>
      <c r="D201" s="76" t="s">
        <v>134</v>
      </c>
      <c r="E201" s="66"/>
      <c r="F201" s="66"/>
      <c r="G201" s="66"/>
      <c r="H201" s="66"/>
    </row>
    <row r="202" spans="1:8" ht="15.75" hidden="1" thickBot="1">
      <c r="A202" s="77">
        <v>2</v>
      </c>
      <c r="B202" s="78">
        <v>100</v>
      </c>
      <c r="C202" s="123"/>
      <c r="D202" s="78" t="s">
        <v>54</v>
      </c>
      <c r="E202" s="66"/>
      <c r="F202" s="66"/>
      <c r="G202" s="66"/>
      <c r="H202" s="66"/>
    </row>
    <row r="203" spans="1:8" ht="15.75" hidden="1" thickBot="1">
      <c r="A203" s="77">
        <v>2</v>
      </c>
      <c r="B203" s="78">
        <v>1000</v>
      </c>
      <c r="C203" s="123"/>
      <c r="D203" s="78" t="s">
        <v>55</v>
      </c>
      <c r="E203" s="66"/>
      <c r="F203" s="66"/>
      <c r="G203" s="66"/>
      <c r="H203" s="66"/>
    </row>
    <row r="204" spans="1:8" ht="15.75" hidden="1" thickBot="1">
      <c r="A204" s="77">
        <v>3</v>
      </c>
      <c r="B204" s="78">
        <v>100</v>
      </c>
      <c r="C204" s="123"/>
      <c r="D204" s="78" t="s">
        <v>56</v>
      </c>
      <c r="E204" s="66"/>
      <c r="F204" s="66"/>
      <c r="G204" s="66"/>
      <c r="H204" s="66"/>
    </row>
    <row r="205" spans="1:8" ht="15.75" hidden="1" thickBot="1">
      <c r="A205" s="77">
        <v>3</v>
      </c>
      <c r="B205" s="78">
        <v>1000</v>
      </c>
      <c r="C205" s="123"/>
      <c r="D205" s="78" t="s">
        <v>54</v>
      </c>
      <c r="E205" s="66"/>
      <c r="F205" s="66"/>
      <c r="G205" s="66"/>
      <c r="H205" s="66"/>
    </row>
    <row r="206" spans="1:8" ht="15.75" hidden="1" thickBot="1">
      <c r="A206" s="77">
        <v>4</v>
      </c>
      <c r="B206" s="78">
        <v>100</v>
      </c>
      <c r="C206" s="123"/>
      <c r="D206" s="78" t="s">
        <v>57</v>
      </c>
      <c r="E206" s="66"/>
      <c r="F206" s="66"/>
      <c r="G206" s="66"/>
      <c r="H206" s="66"/>
    </row>
    <row r="207" spans="1:8" ht="15.75" hidden="1" thickBot="1">
      <c r="A207" s="77">
        <v>4</v>
      </c>
      <c r="B207" s="78">
        <v>1000</v>
      </c>
      <c r="C207" s="123"/>
      <c r="D207" s="78" t="s">
        <v>58</v>
      </c>
      <c r="E207" s="66"/>
      <c r="F207" s="66"/>
      <c r="G207" s="66"/>
      <c r="H207" s="66"/>
    </row>
    <row r="208" spans="1:8" ht="15" hidden="1">
      <c r="A208" s="73"/>
      <c r="B208" s="66"/>
      <c r="C208" s="121"/>
      <c r="D208" s="66"/>
      <c r="E208" s="66"/>
      <c r="F208" s="66"/>
      <c r="G208" s="66"/>
      <c r="H208" s="66"/>
    </row>
    <row r="209" spans="1:8" ht="21" customHeight="1" hidden="1" thickBot="1">
      <c r="A209" s="79" t="s">
        <v>59</v>
      </c>
      <c r="B209" s="402" t="s">
        <v>135</v>
      </c>
      <c r="C209" s="403"/>
      <c r="D209" s="403"/>
      <c r="E209" s="403"/>
      <c r="F209" s="403"/>
      <c r="G209" s="403"/>
      <c r="H209" s="404"/>
    </row>
    <row r="210" spans="1:8" ht="18.75" hidden="1" thickBot="1">
      <c r="A210" s="80" t="s">
        <v>136</v>
      </c>
      <c r="B210" s="402" t="s">
        <v>137</v>
      </c>
      <c r="C210" s="403"/>
      <c r="D210" s="404"/>
      <c r="E210" s="402" t="s">
        <v>138</v>
      </c>
      <c r="F210" s="404"/>
      <c r="G210" s="402" t="s">
        <v>139</v>
      </c>
      <c r="H210" s="404"/>
    </row>
    <row r="211" spans="1:8" ht="15.75" hidden="1" thickBot="1">
      <c r="A211" s="81"/>
      <c r="B211" s="82" t="s">
        <v>60</v>
      </c>
      <c r="C211" s="124"/>
      <c r="D211" s="82" t="s">
        <v>61</v>
      </c>
      <c r="E211" s="82" t="s">
        <v>60</v>
      </c>
      <c r="F211" s="82" t="s">
        <v>61</v>
      </c>
      <c r="G211" s="82" t="s">
        <v>60</v>
      </c>
      <c r="H211" s="82" t="s">
        <v>61</v>
      </c>
    </row>
    <row r="212" spans="1:8" ht="15.75" hidden="1" thickBot="1">
      <c r="A212" s="77" t="s">
        <v>62</v>
      </c>
      <c r="B212" s="78">
        <v>10</v>
      </c>
      <c r="C212" s="123"/>
      <c r="D212" s="78">
        <v>31.62</v>
      </c>
      <c r="E212" s="78">
        <v>4.64</v>
      </c>
      <c r="F212" s="78">
        <v>10</v>
      </c>
      <c r="G212" s="78">
        <v>3.16</v>
      </c>
      <c r="H212" s="78">
        <v>5.62</v>
      </c>
    </row>
    <row r="213" spans="1:8" ht="15.75" hidden="1" thickBot="1">
      <c r="A213" s="77" t="s">
        <v>63</v>
      </c>
      <c r="B213" s="78">
        <v>20</v>
      </c>
      <c r="C213" s="123"/>
      <c r="D213" s="78">
        <v>63.25</v>
      </c>
      <c r="E213" s="78">
        <v>9.28</v>
      </c>
      <c r="F213" s="78">
        <v>20</v>
      </c>
      <c r="G213" s="78">
        <v>6.32</v>
      </c>
      <c r="H213" s="78">
        <v>11.25</v>
      </c>
    </row>
    <row r="214" spans="1:8" ht="15.75" hidden="1" thickBot="1">
      <c r="A214" s="77" t="s">
        <v>64</v>
      </c>
      <c r="B214" s="78">
        <v>30</v>
      </c>
      <c r="C214" s="123"/>
      <c r="D214" s="78">
        <v>94.87</v>
      </c>
      <c r="E214" s="78">
        <v>13.92</v>
      </c>
      <c r="F214" s="78">
        <v>30</v>
      </c>
      <c r="G214" s="78">
        <v>9.49</v>
      </c>
      <c r="H214" s="78">
        <v>16.87</v>
      </c>
    </row>
    <row r="215" spans="1:8" ht="15.75" hidden="1" thickBot="1">
      <c r="A215" s="77">
        <v>4</v>
      </c>
      <c r="B215" s="78">
        <v>40</v>
      </c>
      <c r="C215" s="123"/>
      <c r="D215" s="78">
        <v>126.49</v>
      </c>
      <c r="E215" s="78">
        <v>18.57</v>
      </c>
      <c r="F215" s="78">
        <v>40</v>
      </c>
      <c r="G215" s="78">
        <v>12.65</v>
      </c>
      <c r="H215" s="78">
        <v>22.49</v>
      </c>
    </row>
    <row r="216" spans="1:8" ht="15.75" hidden="1" thickBot="1">
      <c r="A216" s="77">
        <v>5</v>
      </c>
      <c r="B216" s="78">
        <v>50</v>
      </c>
      <c r="C216" s="123"/>
      <c r="D216" s="78">
        <v>158.11</v>
      </c>
      <c r="E216" s="78">
        <v>23.21</v>
      </c>
      <c r="F216" s="78">
        <v>50</v>
      </c>
      <c r="G216" s="78">
        <v>15.81</v>
      </c>
      <c r="H216" s="78">
        <v>28.12</v>
      </c>
    </row>
    <row r="217" spans="1:8" ht="15.75" hidden="1" thickBot="1">
      <c r="A217" s="77">
        <v>6</v>
      </c>
      <c r="B217" s="78">
        <v>60</v>
      </c>
      <c r="C217" s="123"/>
      <c r="D217" s="78">
        <v>189.74</v>
      </c>
      <c r="E217" s="78">
        <v>27.85</v>
      </c>
      <c r="F217" s="78">
        <v>60</v>
      </c>
      <c r="G217" s="78">
        <v>18.97</v>
      </c>
      <c r="H217" s="78">
        <v>33.74</v>
      </c>
    </row>
    <row r="218" spans="1:8" ht="15.75" hidden="1" thickBot="1">
      <c r="A218" s="77">
        <v>7</v>
      </c>
      <c r="B218" s="78">
        <v>70</v>
      </c>
      <c r="C218" s="123"/>
      <c r="D218" s="78">
        <v>221.36</v>
      </c>
      <c r="E218" s="78">
        <v>32.49</v>
      </c>
      <c r="F218" s="78">
        <v>70</v>
      </c>
      <c r="G218" s="78">
        <v>22.14</v>
      </c>
      <c r="H218" s="78">
        <v>39.36</v>
      </c>
    </row>
    <row r="219" spans="1:8" ht="15.75" hidden="1" thickBot="1">
      <c r="A219" s="77">
        <v>8</v>
      </c>
      <c r="B219" s="78">
        <v>80</v>
      </c>
      <c r="C219" s="123"/>
      <c r="D219" s="78">
        <v>252.98</v>
      </c>
      <c r="E219" s="78">
        <v>37.13</v>
      </c>
      <c r="F219" s="78">
        <v>80</v>
      </c>
      <c r="G219" s="78">
        <v>25.3</v>
      </c>
      <c r="H219" s="78">
        <v>44.99</v>
      </c>
    </row>
    <row r="220" spans="1:8" ht="15.75" hidden="1" thickBot="1">
      <c r="A220" s="77">
        <v>9</v>
      </c>
      <c r="B220" s="78">
        <v>90</v>
      </c>
      <c r="C220" s="123"/>
      <c r="D220" s="78">
        <v>284.6</v>
      </c>
      <c r="E220" s="78">
        <v>41.77</v>
      </c>
      <c r="F220" s="78">
        <v>90</v>
      </c>
      <c r="G220" s="78">
        <v>28.46</v>
      </c>
      <c r="H220" s="78">
        <v>50.61</v>
      </c>
    </row>
    <row r="221" spans="1:8" ht="15.75" hidden="1" thickBot="1">
      <c r="A221" s="77">
        <v>10</v>
      </c>
      <c r="B221" s="78">
        <v>100</v>
      </c>
      <c r="C221" s="123"/>
      <c r="D221" s="78">
        <v>316.23</v>
      </c>
      <c r="E221" s="78">
        <v>46.42</v>
      </c>
      <c r="F221" s="78">
        <v>100</v>
      </c>
      <c r="G221" s="78">
        <v>31.62</v>
      </c>
      <c r="H221" s="78">
        <v>56.23</v>
      </c>
    </row>
    <row r="222" spans="1:8" ht="15" hidden="1">
      <c r="A222" s="73"/>
      <c r="B222" s="66"/>
      <c r="C222" s="121"/>
      <c r="D222" s="66"/>
      <c r="E222" s="66"/>
      <c r="F222" s="66"/>
      <c r="G222" s="66"/>
      <c r="H222" s="66"/>
    </row>
    <row r="223" spans="1:8" ht="18" hidden="1">
      <c r="A223" s="73" t="s">
        <v>140</v>
      </c>
      <c r="B223" s="66"/>
      <c r="C223" s="121"/>
      <c r="D223" s="66"/>
      <c r="E223" s="66"/>
      <c r="F223" s="66"/>
      <c r="G223" s="66"/>
      <c r="H223" s="66"/>
    </row>
    <row r="224" spans="1:8" ht="15" hidden="1">
      <c r="A224" s="73"/>
      <c r="B224" s="66"/>
      <c r="C224" s="121"/>
      <c r="D224" s="66"/>
      <c r="E224" s="66"/>
      <c r="F224" s="66"/>
      <c r="G224" s="66"/>
      <c r="H224" s="66"/>
    </row>
    <row r="225" spans="1:8" ht="18.75" hidden="1">
      <c r="A225" s="73"/>
      <c r="B225" s="83" t="s">
        <v>141</v>
      </c>
      <c r="C225" s="125"/>
      <c r="D225" s="66"/>
      <c r="E225" s="66"/>
      <c r="F225" s="66"/>
      <c r="G225" s="66"/>
      <c r="H225" s="66"/>
    </row>
    <row r="226" spans="1:8" ht="15" hidden="1">
      <c r="A226" s="73"/>
      <c r="B226" s="66"/>
      <c r="C226" s="121"/>
      <c r="D226" s="66"/>
      <c r="E226" s="66"/>
      <c r="F226" s="66"/>
      <c r="G226" s="66"/>
      <c r="H226" s="66"/>
    </row>
    <row r="227" spans="1:8" ht="15.75" hidden="1">
      <c r="A227" s="84" t="s">
        <v>65</v>
      </c>
      <c r="B227" s="83" t="s">
        <v>66</v>
      </c>
      <c r="C227" s="125"/>
      <c r="D227" s="66"/>
      <c r="E227" s="66"/>
      <c r="F227" s="66"/>
      <c r="G227" s="66"/>
      <c r="H227" s="66"/>
    </row>
    <row r="228" spans="1:8" ht="16.5" hidden="1" thickBot="1">
      <c r="A228" s="73"/>
      <c r="B228" s="66"/>
      <c r="C228" s="121"/>
      <c r="D228" s="83">
        <v>1000</v>
      </c>
      <c r="E228" s="66"/>
      <c r="F228" s="66"/>
      <c r="G228" s="66"/>
      <c r="H228" s="66"/>
    </row>
    <row r="229" spans="1:8" ht="86.25" customHeight="1" thickBot="1">
      <c r="A229" s="91" t="s">
        <v>156</v>
      </c>
      <c r="B229" s="66"/>
      <c r="C229" s="121"/>
      <c r="D229" s="66"/>
      <c r="E229" s="66"/>
      <c r="F229" s="66"/>
      <c r="G229" s="66"/>
      <c r="H229" s="66"/>
    </row>
    <row r="230" spans="1:9" ht="53.25" customHeight="1" thickBot="1">
      <c r="A230" s="90" t="s">
        <v>110</v>
      </c>
      <c r="B230" s="96" t="s">
        <v>111</v>
      </c>
      <c r="C230" s="126"/>
      <c r="D230" s="96" t="s">
        <v>157</v>
      </c>
      <c r="E230" s="96" t="s">
        <v>113</v>
      </c>
      <c r="F230" s="97" t="s">
        <v>114</v>
      </c>
      <c r="G230" s="97" t="s">
        <v>115</v>
      </c>
      <c r="H230" s="97" t="s">
        <v>116</v>
      </c>
      <c r="I230" s="92" t="s">
        <v>117</v>
      </c>
    </row>
    <row r="231" spans="1:9" ht="19.5" customHeight="1">
      <c r="A231" s="85" t="s">
        <v>16</v>
      </c>
      <c r="B231" s="98">
        <f aca="true" t="shared" si="7" ref="B231:B240">D180</f>
        <v>66688</v>
      </c>
      <c r="C231" s="127"/>
      <c r="D231" s="178">
        <f>F15</f>
        <v>0.01</v>
      </c>
      <c r="E231" s="178">
        <f>F27</f>
        <v>0</v>
      </c>
      <c r="F231" s="178">
        <f>B5</f>
        <v>1000000</v>
      </c>
      <c r="G231" s="182">
        <f aca="true" t="shared" si="8" ref="G231:G240">(B231*(1-D231)*(1-E231))/(F231*1000)</f>
        <v>6.602111999999999E-05</v>
      </c>
      <c r="H231" s="178">
        <f>G39</f>
        <v>0.02</v>
      </c>
      <c r="I231" s="93">
        <f aca="true" t="shared" si="9" ref="I231:I236">G231/H231</f>
        <v>0.0033010559999999997</v>
      </c>
    </row>
    <row r="232" spans="1:9" ht="18" customHeight="1">
      <c r="A232" s="85" t="s">
        <v>29</v>
      </c>
      <c r="B232" s="99">
        <f t="shared" si="7"/>
        <v>4432</v>
      </c>
      <c r="C232" s="128"/>
      <c r="D232" s="178">
        <f aca="true" t="shared" si="10" ref="D232:D240">F16</f>
        <v>0.01</v>
      </c>
      <c r="E232" s="178">
        <f aca="true" t="shared" si="11" ref="E232:E240">F28</f>
        <v>0.2</v>
      </c>
      <c r="F232" s="179">
        <f>B5</f>
        <v>1000000</v>
      </c>
      <c r="G232" s="183">
        <f t="shared" si="8"/>
        <v>3.5101440000000004E-06</v>
      </c>
      <c r="H232" s="178">
        <f aca="true" t="shared" si="12" ref="H232:H240">G40</f>
        <v>0.002</v>
      </c>
      <c r="I232" s="93">
        <f t="shared" si="9"/>
        <v>0.001755072</v>
      </c>
    </row>
    <row r="233" spans="1:9" ht="15.75">
      <c r="A233" s="85" t="s">
        <v>75</v>
      </c>
      <c r="B233" s="99">
        <f t="shared" si="7"/>
        <v>429.6</v>
      </c>
      <c r="C233" s="128"/>
      <c r="D233" s="178">
        <f>F17</f>
        <v>0.99</v>
      </c>
      <c r="E233" s="178">
        <f t="shared" si="11"/>
        <v>0.8</v>
      </c>
      <c r="F233" s="179">
        <f>B5</f>
        <v>1000000</v>
      </c>
      <c r="G233" s="183">
        <f>(B233*(1-D233)*(1-E233))/(F233*1000)</f>
        <v>8.592000000000005E-10</v>
      </c>
      <c r="H233" s="178">
        <f t="shared" si="12"/>
        <v>0.005</v>
      </c>
      <c r="I233" s="94">
        <f t="shared" si="9"/>
        <v>1.718400000000001E-07</v>
      </c>
    </row>
    <row r="234" spans="1:9" ht="15.75">
      <c r="A234" s="85" t="s">
        <v>76</v>
      </c>
      <c r="B234" s="99">
        <f t="shared" si="7"/>
        <v>286.4</v>
      </c>
      <c r="C234" s="128"/>
      <c r="D234" s="178">
        <f t="shared" si="10"/>
        <v>0.99</v>
      </c>
      <c r="E234" s="178">
        <f t="shared" si="11"/>
        <v>0.8</v>
      </c>
      <c r="F234" s="179">
        <f>B5</f>
        <v>1000000</v>
      </c>
      <c r="G234" s="183">
        <f>(B234*(1-D234)*(1-E234))/(F234*1000)</f>
        <v>5.728000000000003E-10</v>
      </c>
      <c r="H234" s="178">
        <f t="shared" si="12"/>
        <v>0.15</v>
      </c>
      <c r="I234" s="94">
        <f t="shared" si="9"/>
        <v>3.818666666666669E-09</v>
      </c>
    </row>
    <row r="235" spans="1:9" ht="15.75">
      <c r="A235" s="85" t="s">
        <v>158</v>
      </c>
      <c r="B235" s="99">
        <f t="shared" si="7"/>
        <v>4800</v>
      </c>
      <c r="C235" s="128"/>
      <c r="D235" s="178">
        <f t="shared" si="10"/>
        <v>0.99</v>
      </c>
      <c r="E235" s="178">
        <f t="shared" si="11"/>
        <v>0.8</v>
      </c>
      <c r="F235" s="179">
        <f>B5</f>
        <v>1000000</v>
      </c>
      <c r="G235" s="183">
        <f t="shared" si="8"/>
        <v>9.600000000000007E-09</v>
      </c>
      <c r="H235" s="178">
        <f t="shared" si="12"/>
        <v>4.7E-06</v>
      </c>
      <c r="I235" s="94">
        <f t="shared" si="9"/>
        <v>0.0020425531914893633</v>
      </c>
    </row>
    <row r="236" spans="1:9" ht="16.5" thickBot="1">
      <c r="A236" s="86" t="s">
        <v>78</v>
      </c>
      <c r="B236" s="100">
        <f t="shared" si="7"/>
        <v>2000</v>
      </c>
      <c r="C236" s="129"/>
      <c r="D236" s="178">
        <f t="shared" si="10"/>
        <v>0.99</v>
      </c>
      <c r="E236" s="178">
        <f t="shared" si="11"/>
        <v>0.9</v>
      </c>
      <c r="F236" s="180">
        <f>B5</f>
        <v>1000000</v>
      </c>
      <c r="G236" s="184">
        <f t="shared" si="8"/>
        <v>2.0000000000000014E-09</v>
      </c>
      <c r="H236" s="178">
        <f t="shared" si="12"/>
        <v>2E-05</v>
      </c>
      <c r="I236" s="95">
        <f t="shared" si="9"/>
        <v>0.00010000000000000006</v>
      </c>
    </row>
    <row r="237" spans="1:9" ht="15.75">
      <c r="A237" s="141" t="str">
        <f>A12</f>
        <v>Other substance (1)</v>
      </c>
      <c r="B237" s="100">
        <f t="shared" si="7"/>
        <v>0</v>
      </c>
      <c r="C237" s="143"/>
      <c r="D237" s="178">
        <f t="shared" si="10"/>
        <v>0</v>
      </c>
      <c r="E237" s="178">
        <f t="shared" si="11"/>
        <v>0</v>
      </c>
      <c r="F237" s="181">
        <f>B5</f>
        <v>1000000</v>
      </c>
      <c r="G237" s="184">
        <f t="shared" si="8"/>
        <v>0</v>
      </c>
      <c r="H237" s="178">
        <f t="shared" si="12"/>
        <v>0</v>
      </c>
      <c r="I237" s="144"/>
    </row>
    <row r="238" spans="1:9" ht="15.75">
      <c r="A238" s="141" t="str">
        <f>A13</f>
        <v>Other substance (2)</v>
      </c>
      <c r="B238" s="100">
        <f t="shared" si="7"/>
        <v>0</v>
      </c>
      <c r="C238" s="143"/>
      <c r="D238" s="178">
        <f t="shared" si="10"/>
        <v>0</v>
      </c>
      <c r="E238" s="178">
        <f t="shared" si="11"/>
        <v>0</v>
      </c>
      <c r="F238" s="181">
        <f>B5</f>
        <v>1000000</v>
      </c>
      <c r="G238" s="184">
        <f t="shared" si="8"/>
        <v>0</v>
      </c>
      <c r="H238" s="178">
        <f t="shared" si="12"/>
        <v>0</v>
      </c>
      <c r="I238" s="144"/>
    </row>
    <row r="239" spans="1:9" ht="15.75">
      <c r="A239" s="141" t="str">
        <f>A39</f>
        <v>Other substance (3)</v>
      </c>
      <c r="B239" s="100">
        <f t="shared" si="7"/>
        <v>0</v>
      </c>
      <c r="C239" s="143"/>
      <c r="D239" s="178">
        <f t="shared" si="10"/>
        <v>0</v>
      </c>
      <c r="E239" s="178">
        <f t="shared" si="11"/>
        <v>0</v>
      </c>
      <c r="F239" s="181">
        <f>B5</f>
        <v>1000000</v>
      </c>
      <c r="G239" s="184">
        <f t="shared" si="8"/>
        <v>0</v>
      </c>
      <c r="H239" s="178">
        <f t="shared" si="12"/>
        <v>0</v>
      </c>
      <c r="I239" s="144"/>
    </row>
    <row r="240" spans="1:9" ht="15.75">
      <c r="A240" s="141" t="str">
        <f>A40</f>
        <v>Other substance (4)</v>
      </c>
      <c r="B240" s="100">
        <f t="shared" si="7"/>
        <v>0</v>
      </c>
      <c r="C240" s="143"/>
      <c r="D240" s="178">
        <f t="shared" si="10"/>
        <v>0</v>
      </c>
      <c r="E240" s="178">
        <f t="shared" si="11"/>
        <v>0</v>
      </c>
      <c r="F240" s="181">
        <f>B5</f>
        <v>1000000</v>
      </c>
      <c r="G240" s="184">
        <f t="shared" si="8"/>
        <v>0</v>
      </c>
      <c r="H240" s="178">
        <f t="shared" si="12"/>
        <v>0</v>
      </c>
      <c r="I240" s="144"/>
    </row>
    <row r="241" spans="1:8" ht="15">
      <c r="A241" s="73"/>
      <c r="B241" s="66"/>
      <c r="C241" s="121"/>
      <c r="D241" s="66"/>
      <c r="E241" s="66"/>
      <c r="F241" s="66"/>
      <c r="G241" s="66"/>
      <c r="H241" s="66"/>
    </row>
    <row r="242" spans="1:8" ht="15">
      <c r="A242" s="73"/>
      <c r="B242" s="66"/>
      <c r="C242" s="121"/>
      <c r="D242" s="66"/>
      <c r="E242" s="66"/>
      <c r="F242" s="66"/>
      <c r="G242" s="66"/>
      <c r="H242" s="66"/>
    </row>
    <row r="243" spans="1:8" ht="15">
      <c r="A243" s="73"/>
      <c r="B243" s="66"/>
      <c r="C243" s="121"/>
      <c r="D243" s="66"/>
      <c r="E243" s="66"/>
      <c r="F243" s="66"/>
      <c r="G243" s="66"/>
      <c r="H243" s="66"/>
    </row>
    <row r="244" spans="1:8" ht="15">
      <c r="A244" s="73"/>
      <c r="B244" s="66"/>
      <c r="C244" s="121"/>
      <c r="D244" s="66"/>
      <c r="E244" s="66"/>
      <c r="F244" s="66"/>
      <c r="G244" s="66"/>
      <c r="H244" s="66"/>
    </row>
    <row r="245" spans="1:8" ht="15">
      <c r="A245" s="73"/>
      <c r="B245" s="66"/>
      <c r="C245" s="121"/>
      <c r="D245" s="66"/>
      <c r="E245" s="66"/>
      <c r="F245" s="66"/>
      <c r="G245" s="66"/>
      <c r="H245" s="66"/>
    </row>
    <row r="246" spans="1:8" ht="15">
      <c r="A246" s="73"/>
      <c r="B246" s="66"/>
      <c r="C246" s="121"/>
      <c r="D246" s="66"/>
      <c r="E246" s="66"/>
      <c r="F246" s="66"/>
      <c r="G246" s="66"/>
      <c r="H246" s="66"/>
    </row>
    <row r="247" spans="1:8" ht="15">
      <c r="A247" s="73"/>
      <c r="B247" s="66"/>
      <c r="C247" s="121"/>
      <c r="D247" s="66"/>
      <c r="E247" s="66"/>
      <c r="F247" s="66"/>
      <c r="G247" s="66"/>
      <c r="H247" s="66"/>
    </row>
    <row r="248" spans="1:8" ht="15">
      <c r="A248" s="73"/>
      <c r="B248" s="66"/>
      <c r="C248" s="121"/>
      <c r="D248" s="66"/>
      <c r="E248" s="66"/>
      <c r="F248" s="66"/>
      <c r="G248" s="66"/>
      <c r="H248" s="66"/>
    </row>
    <row r="249" spans="1:8" ht="15">
      <c r="A249" s="73"/>
      <c r="B249" s="66"/>
      <c r="C249" s="121"/>
      <c r="D249" s="66"/>
      <c r="E249" s="66"/>
      <c r="F249" s="66"/>
      <c r="G249" s="66"/>
      <c r="H249" s="66"/>
    </row>
    <row r="250" spans="1:8" ht="15">
      <c r="A250" s="73"/>
      <c r="B250" s="66"/>
      <c r="C250" s="121"/>
      <c r="D250" s="66"/>
      <c r="E250" s="66"/>
      <c r="F250" s="66"/>
      <c r="G250" s="66"/>
      <c r="H250" s="66"/>
    </row>
    <row r="251" spans="1:8" ht="15">
      <c r="A251" s="73"/>
      <c r="B251" s="66"/>
      <c r="C251" s="121"/>
      <c r="D251" s="66"/>
      <c r="E251" s="66"/>
      <c r="F251" s="66"/>
      <c r="G251" s="66"/>
      <c r="H251" s="66"/>
    </row>
    <row r="252" spans="1:8" ht="15">
      <c r="A252" s="73"/>
      <c r="B252" s="66"/>
      <c r="C252" s="121"/>
      <c r="D252" s="66"/>
      <c r="E252" s="66"/>
      <c r="F252" s="66"/>
      <c r="G252" s="66"/>
      <c r="H252" s="66"/>
    </row>
    <row r="253" spans="1:8" ht="15">
      <c r="A253" s="73"/>
      <c r="B253" s="66"/>
      <c r="C253" s="121"/>
      <c r="D253" s="66"/>
      <c r="E253" s="66"/>
      <c r="F253" s="66"/>
      <c r="G253" s="66"/>
      <c r="H253" s="66"/>
    </row>
    <row r="254" spans="1:8" ht="15">
      <c r="A254" s="73"/>
      <c r="B254" s="66"/>
      <c r="C254" s="121"/>
      <c r="D254" s="66"/>
      <c r="E254" s="66"/>
      <c r="F254" s="66"/>
      <c r="G254" s="66"/>
      <c r="H254" s="66"/>
    </row>
    <row r="255" spans="1:8" ht="15">
      <c r="A255" s="73"/>
      <c r="B255" s="66"/>
      <c r="C255" s="121"/>
      <c r="D255" s="66"/>
      <c r="E255" s="66"/>
      <c r="F255" s="66"/>
      <c r="G255" s="66"/>
      <c r="H255" s="66"/>
    </row>
    <row r="256" spans="1:8" ht="15">
      <c r="A256" s="73"/>
      <c r="B256" s="66"/>
      <c r="C256" s="121"/>
      <c r="D256" s="66"/>
      <c r="E256" s="66"/>
      <c r="F256" s="66"/>
      <c r="G256" s="66"/>
      <c r="H256" s="66"/>
    </row>
    <row r="257" spans="1:8" ht="15">
      <c r="A257" s="73"/>
      <c r="B257" s="66"/>
      <c r="C257" s="121"/>
      <c r="D257" s="66"/>
      <c r="E257" s="66"/>
      <c r="F257" s="66"/>
      <c r="G257" s="66"/>
      <c r="H257" s="66"/>
    </row>
    <row r="258" spans="1:8" ht="15">
      <c r="A258" s="73"/>
      <c r="B258" s="66"/>
      <c r="C258" s="121"/>
      <c r="D258" s="66"/>
      <c r="E258" s="66"/>
      <c r="F258" s="66"/>
      <c r="G258" s="66"/>
      <c r="H258" s="66"/>
    </row>
    <row r="259" spans="1:8" ht="15">
      <c r="A259" s="73"/>
      <c r="B259" s="66"/>
      <c r="C259" s="121"/>
      <c r="D259" s="66"/>
      <c r="E259" s="66"/>
      <c r="F259" s="66"/>
      <c r="G259" s="66"/>
      <c r="H259" s="66"/>
    </row>
    <row r="260" spans="1:8" ht="15">
      <c r="A260" s="73"/>
      <c r="B260" s="66"/>
      <c r="C260" s="121"/>
      <c r="D260" s="66"/>
      <c r="E260" s="66"/>
      <c r="F260" s="66"/>
      <c r="G260" s="66"/>
      <c r="H260" s="66"/>
    </row>
    <row r="261" spans="1:8" ht="15">
      <c r="A261" s="73"/>
      <c r="B261" s="66"/>
      <c r="C261" s="121"/>
      <c r="D261" s="66"/>
      <c r="E261" s="66"/>
      <c r="F261" s="66"/>
      <c r="G261" s="66"/>
      <c r="H261" s="66"/>
    </row>
    <row r="262" spans="1:8" ht="15">
      <c r="A262" s="73"/>
      <c r="B262" s="66"/>
      <c r="C262" s="121"/>
      <c r="D262" s="66"/>
      <c r="E262" s="66"/>
      <c r="F262" s="66"/>
      <c r="G262" s="66"/>
      <c r="H262" s="66"/>
    </row>
    <row r="263" spans="1:8" ht="15">
      <c r="A263" s="73"/>
      <c r="B263" s="66"/>
      <c r="C263" s="121"/>
      <c r="D263" s="66"/>
      <c r="E263" s="66"/>
      <c r="F263" s="66"/>
      <c r="G263" s="66"/>
      <c r="H263" s="66"/>
    </row>
    <row r="264" spans="1:8" ht="15">
      <c r="A264" s="73"/>
      <c r="B264" s="66"/>
      <c r="C264" s="121"/>
      <c r="D264" s="66"/>
      <c r="E264" s="66"/>
      <c r="F264" s="66"/>
      <c r="G264" s="66"/>
      <c r="H264" s="66"/>
    </row>
    <row r="265" spans="1:8" ht="15">
      <c r="A265" s="73"/>
      <c r="B265" s="66"/>
      <c r="C265" s="121"/>
      <c r="D265" s="66"/>
      <c r="E265" s="66"/>
      <c r="F265" s="66"/>
      <c r="G265" s="66"/>
      <c r="H265" s="66"/>
    </row>
    <row r="266" spans="1:8" ht="15">
      <c r="A266" s="73"/>
      <c r="B266" s="66"/>
      <c r="C266" s="121"/>
      <c r="D266" s="66"/>
      <c r="E266" s="66"/>
      <c r="F266" s="66"/>
      <c r="G266" s="66"/>
      <c r="H266" s="66"/>
    </row>
    <row r="267" spans="1:8" ht="15">
      <c r="A267" s="73"/>
      <c r="B267" s="66"/>
      <c r="C267" s="121"/>
      <c r="D267" s="66"/>
      <c r="E267" s="66"/>
      <c r="F267" s="66"/>
      <c r="G267" s="66"/>
      <c r="H267" s="66"/>
    </row>
    <row r="268" spans="1:8" ht="15">
      <c r="A268" s="73"/>
      <c r="B268" s="66"/>
      <c r="C268" s="121"/>
      <c r="D268" s="66"/>
      <c r="E268" s="66"/>
      <c r="F268" s="66"/>
      <c r="G268" s="66"/>
      <c r="H268" s="66"/>
    </row>
    <row r="269" spans="1:8" ht="15">
      <c r="A269" s="73"/>
      <c r="B269" s="66"/>
      <c r="C269" s="121"/>
      <c r="D269" s="66"/>
      <c r="E269" s="66"/>
      <c r="F269" s="66"/>
      <c r="G269" s="66"/>
      <c r="H269" s="66"/>
    </row>
    <row r="270" spans="1:8" ht="15">
      <c r="A270" s="73"/>
      <c r="B270" s="66"/>
      <c r="C270" s="121"/>
      <c r="D270" s="66"/>
      <c r="E270" s="66"/>
      <c r="F270" s="66"/>
      <c r="G270" s="66"/>
      <c r="H270" s="66"/>
    </row>
    <row r="271" spans="1:8" ht="15">
      <c r="A271" s="73"/>
      <c r="B271" s="66"/>
      <c r="C271" s="121"/>
      <c r="D271" s="66"/>
      <c r="E271" s="66"/>
      <c r="F271" s="66"/>
      <c r="G271" s="66"/>
      <c r="H271" s="66"/>
    </row>
    <row r="272" spans="1:8" ht="15">
      <c r="A272" s="73"/>
      <c r="B272" s="66"/>
      <c r="C272" s="121"/>
      <c r="D272" s="66"/>
      <c r="E272" s="66"/>
      <c r="F272" s="66"/>
      <c r="G272" s="66"/>
      <c r="H272" s="66"/>
    </row>
    <row r="273" spans="1:8" ht="15">
      <c r="A273" s="73"/>
      <c r="B273" s="66"/>
      <c r="C273" s="121"/>
      <c r="D273" s="66"/>
      <c r="E273" s="66"/>
      <c r="F273" s="66"/>
      <c r="G273" s="66"/>
      <c r="H273" s="66"/>
    </row>
    <row r="274" spans="1:8" ht="15">
      <c r="A274" s="73"/>
      <c r="B274" s="66"/>
      <c r="C274" s="121"/>
      <c r="D274" s="66"/>
      <c r="E274" s="66"/>
      <c r="F274" s="66"/>
      <c r="G274" s="66"/>
      <c r="H274" s="66"/>
    </row>
    <row r="275" spans="1:8" ht="15">
      <c r="A275" s="73"/>
      <c r="B275" s="66"/>
      <c r="C275" s="121"/>
      <c r="D275" s="66"/>
      <c r="E275" s="66"/>
      <c r="F275" s="66"/>
      <c r="G275" s="66"/>
      <c r="H275" s="66"/>
    </row>
    <row r="276" spans="1:8" ht="15">
      <c r="A276" s="73"/>
      <c r="B276" s="66"/>
      <c r="C276" s="121"/>
      <c r="D276" s="66"/>
      <c r="E276" s="66"/>
      <c r="F276" s="66"/>
      <c r="G276" s="66"/>
      <c r="H276" s="66"/>
    </row>
    <row r="277" spans="1:8" ht="15">
      <c r="A277" s="73"/>
      <c r="B277" s="66"/>
      <c r="C277" s="121"/>
      <c r="D277" s="66"/>
      <c r="E277" s="66"/>
      <c r="F277" s="66"/>
      <c r="G277" s="66"/>
      <c r="H277" s="66"/>
    </row>
    <row r="278" spans="1:8" ht="15">
      <c r="A278" s="73"/>
      <c r="B278" s="66"/>
      <c r="C278" s="121"/>
      <c r="D278" s="66"/>
      <c r="E278" s="66"/>
      <c r="F278" s="66"/>
      <c r="G278" s="66"/>
      <c r="H278" s="66"/>
    </row>
    <row r="279" spans="1:8" ht="15">
      <c r="A279" s="73"/>
      <c r="B279" s="66"/>
      <c r="C279" s="121"/>
      <c r="D279" s="66"/>
      <c r="E279" s="66"/>
      <c r="F279" s="66"/>
      <c r="G279" s="66"/>
      <c r="H279" s="66"/>
    </row>
    <row r="280" spans="1:8" ht="15">
      <c r="A280" s="73"/>
      <c r="B280" s="66"/>
      <c r="C280" s="121"/>
      <c r="D280" s="66"/>
      <c r="E280" s="66"/>
      <c r="F280" s="66"/>
      <c r="G280" s="66"/>
      <c r="H280" s="66"/>
    </row>
    <row r="281" spans="1:8" ht="15">
      <c r="A281" s="73"/>
      <c r="B281" s="66"/>
      <c r="C281" s="121"/>
      <c r="D281" s="66"/>
      <c r="E281" s="66"/>
      <c r="F281" s="66"/>
      <c r="G281" s="66"/>
      <c r="H281" s="66"/>
    </row>
    <row r="282" spans="1:8" ht="15">
      <c r="A282" s="73"/>
      <c r="B282" s="66"/>
      <c r="C282" s="121"/>
      <c r="D282" s="66"/>
      <c r="E282" s="66"/>
      <c r="F282" s="66"/>
      <c r="G282" s="66"/>
      <c r="H282" s="66"/>
    </row>
    <row r="283" spans="1:8" ht="15">
      <c r="A283" s="73"/>
      <c r="B283" s="66"/>
      <c r="C283" s="121"/>
      <c r="D283" s="66"/>
      <c r="E283" s="66"/>
      <c r="F283" s="66"/>
      <c r="G283" s="66"/>
      <c r="H283" s="66"/>
    </row>
    <row r="284" spans="1:8" ht="15">
      <c r="A284" s="73"/>
      <c r="B284" s="66"/>
      <c r="C284" s="121"/>
      <c r="D284" s="66"/>
      <c r="E284" s="66"/>
      <c r="F284" s="66"/>
      <c r="G284" s="66"/>
      <c r="H284" s="66"/>
    </row>
    <row r="285" spans="1:8" ht="15">
      <c r="A285" s="73"/>
      <c r="B285" s="66"/>
      <c r="C285" s="121"/>
      <c r="D285" s="66"/>
      <c r="E285" s="66"/>
      <c r="F285" s="66"/>
      <c r="G285" s="66"/>
      <c r="H285" s="66"/>
    </row>
    <row r="286" spans="1:8" ht="15">
      <c r="A286" s="73"/>
      <c r="B286" s="66"/>
      <c r="C286" s="121"/>
      <c r="D286" s="66"/>
      <c r="E286" s="66"/>
      <c r="F286" s="66"/>
      <c r="G286" s="66"/>
      <c r="H286" s="66"/>
    </row>
    <row r="287" spans="1:8" ht="15">
      <c r="A287" s="73"/>
      <c r="B287" s="66"/>
      <c r="C287" s="121"/>
      <c r="D287" s="66"/>
      <c r="E287" s="66"/>
      <c r="F287" s="66"/>
      <c r="G287" s="66"/>
      <c r="H287" s="66"/>
    </row>
    <row r="288" spans="1:8" ht="15">
      <c r="A288" s="73"/>
      <c r="B288" s="66"/>
      <c r="C288" s="121"/>
      <c r="D288" s="66"/>
      <c r="E288" s="66"/>
      <c r="F288" s="66"/>
      <c r="G288" s="66"/>
      <c r="H288" s="66"/>
    </row>
    <row r="289" spans="1:8" ht="15">
      <c r="A289" s="73"/>
      <c r="B289" s="66"/>
      <c r="C289" s="121"/>
      <c r="D289" s="66"/>
      <c r="E289" s="66"/>
      <c r="F289" s="66"/>
      <c r="G289" s="66"/>
      <c r="H289" s="66"/>
    </row>
    <row r="290" spans="1:8" ht="15">
      <c r="A290" s="73"/>
      <c r="B290" s="66"/>
      <c r="C290" s="121"/>
      <c r="D290" s="66"/>
      <c r="E290" s="66"/>
      <c r="F290" s="66"/>
      <c r="G290" s="66"/>
      <c r="H290" s="66"/>
    </row>
    <row r="291" spans="1:8" ht="15">
      <c r="A291" s="73"/>
      <c r="B291" s="66"/>
      <c r="C291" s="121"/>
      <c r="D291" s="66"/>
      <c r="E291" s="66"/>
      <c r="F291" s="66"/>
      <c r="G291" s="66"/>
      <c r="H291" s="66"/>
    </row>
    <row r="292" spans="1:8" ht="15">
      <c r="A292" s="73"/>
      <c r="B292" s="66"/>
      <c r="C292" s="121"/>
      <c r="D292" s="66"/>
      <c r="E292" s="66"/>
      <c r="F292" s="66"/>
      <c r="G292" s="66"/>
      <c r="H292" s="66"/>
    </row>
    <row r="293" spans="1:8" ht="15">
      <c r="A293" s="73"/>
      <c r="B293" s="66"/>
      <c r="C293" s="121"/>
      <c r="D293" s="66"/>
      <c r="E293" s="66"/>
      <c r="F293" s="66"/>
      <c r="G293" s="66"/>
      <c r="H293" s="66"/>
    </row>
    <row r="294" spans="1:8" ht="15">
      <c r="A294" s="73"/>
      <c r="B294" s="66"/>
      <c r="C294" s="121"/>
      <c r="D294" s="66"/>
      <c r="E294" s="66"/>
      <c r="F294" s="66"/>
      <c r="G294" s="66"/>
      <c r="H294" s="66"/>
    </row>
    <row r="295" spans="1:8" ht="15">
      <c r="A295" s="73"/>
      <c r="B295" s="66"/>
      <c r="C295" s="121"/>
      <c r="D295" s="66"/>
      <c r="E295" s="66"/>
      <c r="F295" s="66"/>
      <c r="G295" s="66"/>
      <c r="H295" s="66"/>
    </row>
    <row r="296" spans="1:8" ht="15">
      <c r="A296" s="73"/>
      <c r="B296" s="66"/>
      <c r="C296" s="121"/>
      <c r="D296" s="66"/>
      <c r="E296" s="66"/>
      <c r="F296" s="66"/>
      <c r="G296" s="66"/>
      <c r="H296" s="66"/>
    </row>
    <row r="297" spans="1:8" ht="15">
      <c r="A297" s="73"/>
      <c r="B297" s="66"/>
      <c r="C297" s="121"/>
      <c r="D297" s="66"/>
      <c r="E297" s="66"/>
      <c r="F297" s="66"/>
      <c r="G297" s="66"/>
      <c r="H297" s="66"/>
    </row>
    <row r="298" spans="1:8" ht="15">
      <c r="A298" s="73"/>
      <c r="B298" s="66"/>
      <c r="C298" s="121"/>
      <c r="D298" s="66"/>
      <c r="E298" s="66"/>
      <c r="F298" s="66"/>
      <c r="G298" s="66"/>
      <c r="H298" s="66"/>
    </row>
    <row r="299" spans="1:8" ht="15">
      <c r="A299" s="73"/>
      <c r="B299" s="66"/>
      <c r="C299" s="121"/>
      <c r="D299" s="66"/>
      <c r="E299" s="66"/>
      <c r="F299" s="66"/>
      <c r="G299" s="66"/>
      <c r="H299" s="66"/>
    </row>
    <row r="300" spans="1:8" ht="15">
      <c r="A300" s="73"/>
      <c r="B300" s="66"/>
      <c r="C300" s="121"/>
      <c r="D300" s="66"/>
      <c r="E300" s="66"/>
      <c r="F300" s="66"/>
      <c r="G300" s="66"/>
      <c r="H300" s="66"/>
    </row>
    <row r="301" spans="1:8" ht="15">
      <c r="A301" s="73"/>
      <c r="B301" s="66"/>
      <c r="C301" s="121"/>
      <c r="D301" s="66"/>
      <c r="E301" s="66"/>
      <c r="F301" s="66"/>
      <c r="G301" s="66"/>
      <c r="H301" s="66"/>
    </row>
    <row r="302" spans="1:8" ht="15">
      <c r="A302" s="73"/>
      <c r="B302" s="66"/>
      <c r="C302" s="121"/>
      <c r="D302" s="66"/>
      <c r="E302" s="66"/>
      <c r="F302" s="66"/>
      <c r="G302" s="66"/>
      <c r="H302" s="66"/>
    </row>
    <row r="303" spans="1:8" ht="15">
      <c r="A303" s="73"/>
      <c r="B303" s="66"/>
      <c r="C303" s="121"/>
      <c r="D303" s="66"/>
      <c r="E303" s="66"/>
      <c r="F303" s="66"/>
      <c r="G303" s="66"/>
      <c r="H303" s="66"/>
    </row>
    <row r="304" spans="1:8" ht="15">
      <c r="A304" s="73"/>
      <c r="B304" s="66"/>
      <c r="C304" s="121"/>
      <c r="D304" s="66"/>
      <c r="E304" s="66"/>
      <c r="F304" s="66"/>
      <c r="G304" s="66"/>
      <c r="H304" s="66"/>
    </row>
    <row r="305" spans="1:8" ht="15">
      <c r="A305" s="73"/>
      <c r="B305" s="66"/>
      <c r="C305" s="121"/>
      <c r="D305" s="66"/>
      <c r="E305" s="66"/>
      <c r="F305" s="66"/>
      <c r="G305" s="66"/>
      <c r="H305" s="66"/>
    </row>
    <row r="306" spans="1:8" ht="15">
      <c r="A306" s="73"/>
      <c r="B306" s="66"/>
      <c r="C306" s="121"/>
      <c r="D306" s="66"/>
      <c r="E306" s="66"/>
      <c r="F306" s="66"/>
      <c r="G306" s="66"/>
      <c r="H306" s="66"/>
    </row>
    <row r="307" spans="1:8" ht="15">
      <c r="A307" s="73"/>
      <c r="B307" s="66"/>
      <c r="C307" s="121"/>
      <c r="D307" s="66"/>
      <c r="E307" s="66"/>
      <c r="F307" s="66"/>
      <c r="G307" s="66"/>
      <c r="H307" s="66"/>
    </row>
    <row r="308" spans="1:8" ht="15">
      <c r="A308" s="73"/>
      <c r="B308" s="66"/>
      <c r="C308" s="121"/>
      <c r="D308" s="66"/>
      <c r="E308" s="66"/>
      <c r="F308" s="66"/>
      <c r="G308" s="66"/>
      <c r="H308" s="66"/>
    </row>
    <row r="309" spans="1:8" ht="15">
      <c r="A309" s="73"/>
      <c r="B309" s="66"/>
      <c r="C309" s="121"/>
      <c r="D309" s="66"/>
      <c r="E309" s="66"/>
      <c r="F309" s="66"/>
      <c r="G309" s="66"/>
      <c r="H309" s="66"/>
    </row>
    <row r="310" spans="1:8" ht="15">
      <c r="A310" s="73"/>
      <c r="B310" s="66"/>
      <c r="C310" s="121"/>
      <c r="D310" s="66"/>
      <c r="E310" s="66"/>
      <c r="F310" s="66"/>
      <c r="G310" s="66"/>
      <c r="H310" s="66"/>
    </row>
    <row r="311" spans="1:8" ht="15">
      <c r="A311" s="73"/>
      <c r="B311" s="66"/>
      <c r="C311" s="121"/>
      <c r="D311" s="66"/>
      <c r="E311" s="66"/>
      <c r="F311" s="66"/>
      <c r="G311" s="66"/>
      <c r="H311" s="66"/>
    </row>
    <row r="312" spans="1:8" ht="15">
      <c r="A312" s="73"/>
      <c r="B312" s="66"/>
      <c r="C312" s="121"/>
      <c r="D312" s="66"/>
      <c r="E312" s="66"/>
      <c r="F312" s="66"/>
      <c r="G312" s="66"/>
      <c r="H312" s="66"/>
    </row>
    <row r="313" spans="1:8" ht="15">
      <c r="A313" s="73"/>
      <c r="B313" s="66"/>
      <c r="C313" s="121"/>
      <c r="D313" s="66"/>
      <c r="E313" s="66"/>
      <c r="F313" s="66"/>
      <c r="G313" s="66"/>
      <c r="H313" s="66"/>
    </row>
    <row r="314" spans="1:8" ht="15">
      <c r="A314" s="73"/>
      <c r="B314" s="66"/>
      <c r="C314" s="121"/>
      <c r="D314" s="66"/>
      <c r="E314" s="66"/>
      <c r="F314" s="66"/>
      <c r="G314" s="66"/>
      <c r="H314" s="66"/>
    </row>
    <row r="315" spans="1:8" ht="15">
      <c r="A315" s="73"/>
      <c r="B315" s="66"/>
      <c r="C315" s="121"/>
      <c r="D315" s="66"/>
      <c r="E315" s="66"/>
      <c r="F315" s="66"/>
      <c r="G315" s="66"/>
      <c r="H315" s="66"/>
    </row>
    <row r="316" spans="1:8" ht="15">
      <c r="A316" s="73"/>
      <c r="B316" s="66"/>
      <c r="C316" s="121"/>
      <c r="D316" s="66"/>
      <c r="E316" s="66"/>
      <c r="F316" s="66"/>
      <c r="G316" s="66"/>
      <c r="H316" s="66"/>
    </row>
    <row r="317" spans="1:8" ht="15">
      <c r="A317" s="73"/>
      <c r="B317" s="66"/>
      <c r="C317" s="121"/>
      <c r="D317" s="66"/>
      <c r="E317" s="66"/>
      <c r="F317" s="66"/>
      <c r="G317" s="66"/>
      <c r="H317" s="66"/>
    </row>
    <row r="318" spans="1:8" ht="15">
      <c r="A318" s="73"/>
      <c r="B318" s="66"/>
      <c r="C318" s="121"/>
      <c r="D318" s="66"/>
      <c r="E318" s="66"/>
      <c r="F318" s="66"/>
      <c r="G318" s="66"/>
      <c r="H318" s="66"/>
    </row>
    <row r="319" spans="1:8" ht="15">
      <c r="A319" s="73"/>
      <c r="B319" s="66"/>
      <c r="C319" s="121"/>
      <c r="D319" s="66"/>
      <c r="E319" s="66"/>
      <c r="F319" s="66"/>
      <c r="G319" s="66"/>
      <c r="H319" s="66"/>
    </row>
    <row r="320" spans="1:8" ht="15">
      <c r="A320" s="73"/>
      <c r="B320" s="66"/>
      <c r="C320" s="121"/>
      <c r="D320" s="66"/>
      <c r="E320" s="66"/>
      <c r="F320" s="66"/>
      <c r="G320" s="66"/>
      <c r="H320" s="66"/>
    </row>
    <row r="321" spans="1:8" ht="15">
      <c r="A321" s="73"/>
      <c r="B321" s="66"/>
      <c r="C321" s="121"/>
      <c r="D321" s="66"/>
      <c r="E321" s="66"/>
      <c r="F321" s="66"/>
      <c r="G321" s="66"/>
      <c r="H321" s="66"/>
    </row>
    <row r="322" spans="1:8" ht="15">
      <c r="A322" s="73"/>
      <c r="B322" s="66"/>
      <c r="C322" s="121"/>
      <c r="D322" s="66"/>
      <c r="E322" s="66"/>
      <c r="F322" s="66"/>
      <c r="G322" s="66"/>
      <c r="H322" s="66"/>
    </row>
    <row r="323" spans="1:8" ht="15">
      <c r="A323" s="73"/>
      <c r="B323" s="66"/>
      <c r="C323" s="121"/>
      <c r="D323" s="66"/>
      <c r="E323" s="66"/>
      <c r="F323" s="66"/>
      <c r="G323" s="66"/>
      <c r="H323" s="66"/>
    </row>
    <row r="324" spans="1:8" ht="15">
      <c r="A324" s="73"/>
      <c r="B324" s="66"/>
      <c r="C324" s="121"/>
      <c r="D324" s="66"/>
      <c r="E324" s="66"/>
      <c r="F324" s="66"/>
      <c r="G324" s="66"/>
      <c r="H324" s="66"/>
    </row>
    <row r="325" spans="1:8" ht="15">
      <c r="A325" s="73"/>
      <c r="B325" s="66"/>
      <c r="C325" s="121"/>
      <c r="D325" s="66"/>
      <c r="E325" s="66"/>
      <c r="F325" s="66"/>
      <c r="G325" s="66"/>
      <c r="H325" s="66"/>
    </row>
  </sheetData>
  <sheetProtection password="E6CD" sheet="1" objects="1" scenarios="1" selectLockedCells="1"/>
  <protectedRanges>
    <protectedRange sqref="B2:B5 B19:B29 B31:B44 B7:B17" name="Inputs"/>
  </protectedRanges>
  <mergeCells count="4">
    <mergeCell ref="B209:H209"/>
    <mergeCell ref="B210:D210"/>
    <mergeCell ref="E210:F210"/>
    <mergeCell ref="G210:H210"/>
  </mergeCells>
  <conditionalFormatting sqref="F39:F48">
    <cfRule type="cellIs" priority="1" dxfId="0" operator="lessThan" stopIfTrue="1">
      <formula>1</formula>
    </cfRule>
    <cfRule type="cellIs" priority="2" dxfId="1" operator="greaterThan" stopIfTrue="1">
      <formula>1</formula>
    </cfRule>
  </conditionalFormatting>
  <dataValidations count="4">
    <dataValidation type="list" showInputMessage="1" showErrorMessage="1" promptTitle="number of rinsing stages" sqref="B33 C22 C9:C10 B8:B9 B20:B21">
      <formula1>$B$92:$B$94</formula1>
    </dataValidation>
    <dataValidation type="list" allowBlank="1" showInputMessage="1" showErrorMessage="1" promptTitle="Number of rinsing stages" sqref="B32 C21">
      <formula1>$B$92:$B$94</formula1>
    </dataValidation>
    <dataValidation errorStyle="warning" type="whole" allowBlank="1" showInputMessage="1" showErrorMessage="1" promptTitle="Number of Rinsing Stages" prompt="Please insert the number of rinsing stages 2 - 4." errorTitle="Rinsing Stages" error="Only whole numbers 2 - 4 are alowed." sqref="F129">
      <formula1>2</formula1>
      <formula2>4</formula2>
    </dataValidation>
    <dataValidation type="whole" allowBlank="1" showInputMessage="1" showErrorMessage="1" promptTitle="Number of Rinsing Stages" prompt="Please insert the number of rinsing stages 2 - 4." errorTitle="Rinsing stages" error="Only whole numbers 2 - 4 are allowed." sqref="E150">
      <formula1>2</formula1>
      <formula2>4</formula2>
    </dataValidation>
  </dataValidations>
  <printOptions/>
  <pageMargins left="0.7086614173228347" right="0.4330708661417323" top="0.5511811023622047" bottom="0.5511811023622047" header="0.31496062992125984" footer="0.31496062992125984"/>
  <pageSetup fitToHeight="5" horizontalDpi="600" verticalDpi="600" orientation="landscape" scale="46" r:id="rId5"/>
  <drawing r:id="rId4"/>
  <legacyDrawing r:id="rId3"/>
  <oleObjects>
    <oleObject progId="Equation.3" shapeId="582623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34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34.421875" style="226" customWidth="1"/>
    <col min="2" max="2" width="23.28125" style="226" customWidth="1"/>
    <col min="3" max="3" width="6.00390625" style="226" customWidth="1"/>
    <col min="4" max="4" width="32.57421875" style="226" customWidth="1"/>
    <col min="5" max="5" width="25.8515625" style="226" customWidth="1"/>
    <col min="6" max="6" width="49.421875" style="226" customWidth="1"/>
    <col min="7" max="7" width="35.8515625" style="226" customWidth="1"/>
    <col min="8" max="8" width="29.140625" style="226" customWidth="1"/>
    <col min="9" max="9" width="14.140625" style="226" customWidth="1"/>
    <col min="10" max="10" width="14.7109375" style="226" customWidth="1"/>
    <col min="11" max="16384" width="9.140625" style="226" customWidth="1"/>
  </cols>
  <sheetData>
    <row r="1" spans="1:10" s="195" customFormat="1" ht="21">
      <c r="A1" s="191" t="s">
        <v>166</v>
      </c>
      <c r="B1" s="192"/>
      <c r="C1" s="192"/>
      <c r="D1" s="193" t="s">
        <v>171</v>
      </c>
      <c r="E1" s="192"/>
      <c r="F1" s="192"/>
      <c r="G1" s="194"/>
      <c r="H1" s="192"/>
      <c r="I1" s="192"/>
      <c r="J1" s="194"/>
    </row>
    <row r="2" spans="1:10" s="195" customFormat="1" ht="12.75">
      <c r="A2" s="196" t="s">
        <v>161</v>
      </c>
      <c r="B2" s="149">
        <v>100</v>
      </c>
      <c r="C2" s="197"/>
      <c r="D2" s="198" t="s">
        <v>172</v>
      </c>
      <c r="E2" s="199"/>
      <c r="F2" s="192"/>
      <c r="G2" s="194"/>
      <c r="H2" s="192"/>
      <c r="I2" s="192"/>
      <c r="J2" s="194"/>
    </row>
    <row r="3" spans="1:10" s="195" customFormat="1" ht="12.75">
      <c r="A3" s="196" t="s">
        <v>160</v>
      </c>
      <c r="B3" s="149">
        <v>1.2</v>
      </c>
      <c r="C3" s="197"/>
      <c r="D3" s="200" t="s">
        <v>16</v>
      </c>
      <c r="E3" s="201">
        <f aca="true" t="shared" si="0" ref="E3:E12">B225</f>
        <v>17184</v>
      </c>
      <c r="F3" s="192"/>
      <c r="G3" s="194"/>
      <c r="H3" s="192"/>
      <c r="I3" s="192"/>
      <c r="J3" s="194"/>
    </row>
    <row r="4" spans="1:10" s="195" customFormat="1" ht="12.75">
      <c r="A4" s="196" t="s">
        <v>162</v>
      </c>
      <c r="B4" s="155">
        <v>3</v>
      </c>
      <c r="C4" s="202"/>
      <c r="D4" s="200" t="s">
        <v>29</v>
      </c>
      <c r="E4" s="201">
        <f t="shared" si="0"/>
        <v>31376</v>
      </c>
      <c r="F4" s="192"/>
      <c r="G4" s="194"/>
      <c r="H4" s="192"/>
      <c r="I4" s="192"/>
      <c r="J4" s="194"/>
    </row>
    <row r="5" spans="1:10" s="195" customFormat="1" ht="14.25">
      <c r="A5" s="196" t="s">
        <v>163</v>
      </c>
      <c r="B5" s="155">
        <v>1000</v>
      </c>
      <c r="C5" s="202"/>
      <c r="D5" s="203" t="s">
        <v>213</v>
      </c>
      <c r="E5" s="201">
        <f t="shared" si="0"/>
        <v>85536</v>
      </c>
      <c r="F5" s="192"/>
      <c r="G5" s="194"/>
      <c r="H5" s="192"/>
      <c r="I5" s="192"/>
      <c r="J5" s="194"/>
    </row>
    <row r="6" spans="1:10" s="195" customFormat="1" ht="12.75">
      <c r="A6" s="196" t="s">
        <v>168</v>
      </c>
      <c r="B6" s="155">
        <v>1000000</v>
      </c>
      <c r="C6" s="202"/>
      <c r="D6" s="203" t="s">
        <v>96</v>
      </c>
      <c r="E6" s="201">
        <f t="shared" si="0"/>
        <v>50316</v>
      </c>
      <c r="F6" s="192"/>
      <c r="G6" s="194"/>
      <c r="H6" s="192"/>
      <c r="I6" s="192"/>
      <c r="J6" s="194"/>
    </row>
    <row r="7" spans="1:10" s="195" customFormat="1" ht="14.25">
      <c r="A7" s="204"/>
      <c r="B7" s="158"/>
      <c r="C7" s="205"/>
      <c r="D7" s="203" t="s">
        <v>214</v>
      </c>
      <c r="E7" s="201">
        <f t="shared" si="0"/>
        <v>18640</v>
      </c>
      <c r="F7" s="192"/>
      <c r="G7" s="194"/>
      <c r="H7" s="192"/>
      <c r="I7" s="192"/>
      <c r="J7" s="194"/>
    </row>
    <row r="8" spans="1:10" s="195" customFormat="1" ht="14.25">
      <c r="A8" s="206" t="s">
        <v>184</v>
      </c>
      <c r="B8" s="160"/>
      <c r="C8" s="205"/>
      <c r="D8" s="203" t="s">
        <v>215</v>
      </c>
      <c r="E8" s="201">
        <f t="shared" si="0"/>
        <v>55920</v>
      </c>
      <c r="F8" s="192"/>
      <c r="G8" s="194"/>
      <c r="H8" s="192"/>
      <c r="I8" s="192"/>
      <c r="J8" s="194"/>
    </row>
    <row r="9" spans="1:10" s="195" customFormat="1" ht="12.75">
      <c r="A9" s="196" t="s">
        <v>164</v>
      </c>
      <c r="B9" s="189">
        <v>3</v>
      </c>
      <c r="C9" s="207"/>
      <c r="D9" s="208" t="str">
        <f>A13</f>
        <v>Other substance (1)</v>
      </c>
      <c r="E9" s="201">
        <f t="shared" si="0"/>
        <v>0</v>
      </c>
      <c r="F9" s="192"/>
      <c r="G9" s="194"/>
      <c r="H9" s="192"/>
      <c r="I9" s="192"/>
      <c r="J9" s="194"/>
    </row>
    <row r="10" spans="1:10" s="195" customFormat="1" ht="12.75">
      <c r="A10" s="209" t="s">
        <v>187</v>
      </c>
      <c r="B10" s="160"/>
      <c r="C10" s="192"/>
      <c r="D10" s="208" t="str">
        <f>A14</f>
        <v>Other substance (2)</v>
      </c>
      <c r="E10" s="201">
        <f t="shared" si="0"/>
        <v>0</v>
      </c>
      <c r="F10" s="192"/>
      <c r="G10" s="194"/>
      <c r="H10" s="192"/>
      <c r="I10" s="192"/>
      <c r="J10" s="194"/>
    </row>
    <row r="11" spans="1:10" s="195" customFormat="1" ht="12.75">
      <c r="A11" s="196" t="s">
        <v>16</v>
      </c>
      <c r="B11" s="155">
        <v>6</v>
      </c>
      <c r="C11" s="202"/>
      <c r="D11" s="208" t="str">
        <f>A37</f>
        <v>Other substance (3)</v>
      </c>
      <c r="E11" s="201">
        <f t="shared" si="0"/>
        <v>0</v>
      </c>
      <c r="F11" s="192"/>
      <c r="G11" s="194"/>
      <c r="H11" s="192"/>
      <c r="I11" s="192"/>
      <c r="J11" s="194"/>
    </row>
    <row r="12" spans="1:10" s="195" customFormat="1" ht="12.75">
      <c r="A12" s="196" t="s">
        <v>29</v>
      </c>
      <c r="B12" s="155">
        <v>1</v>
      </c>
      <c r="C12" s="202"/>
      <c r="D12" s="208" t="str">
        <f>A38</f>
        <v>Other substance (4)</v>
      </c>
      <c r="E12" s="201">
        <f t="shared" si="0"/>
        <v>0</v>
      </c>
      <c r="F12" s="192"/>
      <c r="G12" s="194"/>
      <c r="H12" s="192"/>
      <c r="I12" s="192"/>
      <c r="J12" s="194"/>
    </row>
    <row r="13" spans="1:10" s="195" customFormat="1" ht="12.75">
      <c r="A13" s="163" t="s">
        <v>174</v>
      </c>
      <c r="B13" s="155">
        <v>0</v>
      </c>
      <c r="C13" s="202"/>
      <c r="D13" s="211"/>
      <c r="E13" s="212"/>
      <c r="F13" s="192"/>
      <c r="G13" s="194"/>
      <c r="H13" s="192"/>
      <c r="I13" s="192"/>
      <c r="J13" s="194"/>
    </row>
    <row r="14" spans="1:10" s="195" customFormat="1" ht="12.75">
      <c r="A14" s="163" t="s">
        <v>175</v>
      </c>
      <c r="B14" s="155">
        <v>0</v>
      </c>
      <c r="C14" s="202"/>
      <c r="D14" s="198" t="s">
        <v>173</v>
      </c>
      <c r="E14" s="213"/>
      <c r="F14" s="209" t="s">
        <v>178</v>
      </c>
      <c r="G14" s="194"/>
      <c r="H14" s="192"/>
      <c r="I14" s="192"/>
      <c r="J14" s="194"/>
    </row>
    <row r="15" spans="1:10" s="195" customFormat="1" ht="12.75">
      <c r="A15" s="196"/>
      <c r="B15" s="160"/>
      <c r="C15" s="192"/>
      <c r="D15" s="200" t="s">
        <v>16</v>
      </c>
      <c r="E15" s="201">
        <f>E3*(1-F15)</f>
        <v>17012.16</v>
      </c>
      <c r="F15" s="167">
        <v>0.01</v>
      </c>
      <c r="G15" s="194"/>
      <c r="H15" s="192"/>
      <c r="I15" s="192"/>
      <c r="J15" s="194"/>
    </row>
    <row r="16" spans="1:10" s="195" customFormat="1" ht="12.75">
      <c r="A16" s="196" t="s">
        <v>169</v>
      </c>
      <c r="B16" s="155">
        <v>200</v>
      </c>
      <c r="C16" s="202"/>
      <c r="D16" s="200" t="s">
        <v>29</v>
      </c>
      <c r="E16" s="201">
        <f aca="true" t="shared" si="1" ref="E16:E24">E4*(1-F16)</f>
        <v>31062.239999999998</v>
      </c>
      <c r="F16" s="167">
        <v>0.01</v>
      </c>
      <c r="G16" s="194"/>
      <c r="H16" s="192"/>
      <c r="I16" s="192"/>
      <c r="J16" s="194"/>
    </row>
    <row r="17" spans="1:10" s="195" customFormat="1" ht="14.25">
      <c r="A17" s="196" t="s">
        <v>170</v>
      </c>
      <c r="B17" s="155">
        <v>100</v>
      </c>
      <c r="C17" s="202"/>
      <c r="D17" s="203" t="s">
        <v>213</v>
      </c>
      <c r="E17" s="201">
        <f t="shared" si="1"/>
        <v>855.3600000000008</v>
      </c>
      <c r="F17" s="167">
        <v>0.99</v>
      </c>
      <c r="G17" s="194"/>
      <c r="H17" s="192"/>
      <c r="I17" s="192"/>
      <c r="J17" s="194"/>
    </row>
    <row r="18" spans="1:10" s="195" customFormat="1" ht="12.75">
      <c r="A18" s="194"/>
      <c r="B18" s="343"/>
      <c r="C18" s="202"/>
      <c r="D18" s="203" t="s">
        <v>96</v>
      </c>
      <c r="E18" s="201">
        <f t="shared" si="1"/>
        <v>503.1600000000004</v>
      </c>
      <c r="F18" s="167">
        <v>0.99</v>
      </c>
      <c r="G18" s="194"/>
      <c r="H18" s="192"/>
      <c r="I18" s="192"/>
      <c r="J18" s="194"/>
    </row>
    <row r="19" spans="1:10" s="195" customFormat="1" ht="14.25">
      <c r="A19" s="206" t="s">
        <v>185</v>
      </c>
      <c r="B19" s="160"/>
      <c r="C19" s="192"/>
      <c r="D19" s="203" t="s">
        <v>214</v>
      </c>
      <c r="E19" s="201">
        <f t="shared" si="1"/>
        <v>186.40000000000018</v>
      </c>
      <c r="F19" s="167">
        <v>0.99</v>
      </c>
      <c r="G19" s="194"/>
      <c r="H19" s="192"/>
      <c r="I19" s="192"/>
      <c r="J19" s="194"/>
    </row>
    <row r="20" spans="1:10" s="195" customFormat="1" ht="14.25">
      <c r="A20" s="196" t="s">
        <v>164</v>
      </c>
      <c r="B20" s="189">
        <v>3</v>
      </c>
      <c r="C20" s="192"/>
      <c r="D20" s="203" t="s">
        <v>215</v>
      </c>
      <c r="E20" s="201">
        <f t="shared" si="1"/>
        <v>559.2000000000005</v>
      </c>
      <c r="F20" s="167">
        <v>0.99</v>
      </c>
      <c r="G20" s="194"/>
      <c r="H20" s="192"/>
      <c r="I20" s="192"/>
      <c r="J20" s="194"/>
    </row>
    <row r="21" spans="1:10" s="195" customFormat="1" ht="12.75">
      <c r="A21" s="209" t="s">
        <v>187</v>
      </c>
      <c r="B21" s="160"/>
      <c r="C21" s="207"/>
      <c r="D21" s="208" t="str">
        <f>A13</f>
        <v>Other substance (1)</v>
      </c>
      <c r="E21" s="201">
        <f t="shared" si="1"/>
        <v>0</v>
      </c>
      <c r="F21" s="167">
        <v>0</v>
      </c>
      <c r="G21" s="194"/>
      <c r="H21" s="192"/>
      <c r="I21" s="192"/>
      <c r="J21" s="194"/>
    </row>
    <row r="22" spans="1:10" s="195" customFormat="1" ht="14.25">
      <c r="A22" s="215" t="s">
        <v>213</v>
      </c>
      <c r="B22" s="155">
        <v>9</v>
      </c>
      <c r="C22" s="192"/>
      <c r="D22" s="208" t="str">
        <f>A14</f>
        <v>Other substance (2)</v>
      </c>
      <c r="E22" s="201">
        <f t="shared" si="1"/>
        <v>0</v>
      </c>
      <c r="F22" s="167">
        <v>0</v>
      </c>
      <c r="G22" s="194"/>
      <c r="H22" s="192"/>
      <c r="I22" s="192"/>
      <c r="J22" s="194"/>
    </row>
    <row r="23" spans="1:10" s="195" customFormat="1" ht="12.75">
      <c r="A23" s="215" t="s">
        <v>96</v>
      </c>
      <c r="B23" s="155">
        <v>5</v>
      </c>
      <c r="C23" s="202"/>
      <c r="D23" s="208" t="str">
        <f>A37</f>
        <v>Other substance (3)</v>
      </c>
      <c r="E23" s="201">
        <f t="shared" si="1"/>
        <v>0</v>
      </c>
      <c r="F23" s="167">
        <v>0</v>
      </c>
      <c r="G23" s="194"/>
      <c r="H23" s="192"/>
      <c r="I23" s="192"/>
      <c r="J23" s="194"/>
    </row>
    <row r="24" spans="1:10" s="195" customFormat="1" ht="12.75">
      <c r="A24" s="216" t="s">
        <v>29</v>
      </c>
      <c r="B24" s="190">
        <v>3</v>
      </c>
      <c r="C24" s="202"/>
      <c r="D24" s="208" t="str">
        <f>A38</f>
        <v>Other substance (4)</v>
      </c>
      <c r="E24" s="201">
        <f t="shared" si="1"/>
        <v>0</v>
      </c>
      <c r="F24" s="167">
        <v>0</v>
      </c>
      <c r="G24" s="194"/>
      <c r="H24" s="192"/>
      <c r="I24" s="192"/>
      <c r="J24" s="194"/>
    </row>
    <row r="25" spans="1:10" s="195" customFormat="1" ht="12.75">
      <c r="A25" s="210" t="str">
        <f>A13</f>
        <v>Other substance (1)</v>
      </c>
      <c r="B25" s="155">
        <v>0</v>
      </c>
      <c r="C25" s="202"/>
      <c r="D25" s="204"/>
      <c r="E25" s="341"/>
      <c r="F25" s="342"/>
      <c r="G25" s="194"/>
      <c r="H25" s="192"/>
      <c r="I25" s="192"/>
      <c r="J25" s="194"/>
    </row>
    <row r="26" spans="1:10" s="195" customFormat="1" ht="12.75">
      <c r="A26" s="210" t="str">
        <f>A14</f>
        <v>Other substance (2)</v>
      </c>
      <c r="B26" s="155">
        <v>0</v>
      </c>
      <c r="C26" s="202"/>
      <c r="D26" s="198" t="s">
        <v>179</v>
      </c>
      <c r="E26" s="213"/>
      <c r="F26" s="209" t="s">
        <v>180</v>
      </c>
      <c r="G26" s="194"/>
      <c r="H26" s="192"/>
      <c r="I26" s="192"/>
      <c r="J26" s="194"/>
    </row>
    <row r="27" spans="1:10" s="195" customFormat="1" ht="12.75">
      <c r="A27" s="196"/>
      <c r="B27" s="160"/>
      <c r="C27" s="202"/>
      <c r="D27" s="200" t="s">
        <v>16</v>
      </c>
      <c r="E27" s="201">
        <f aca="true" t="shared" si="2" ref="E27:E36">E15*(1-F27)</f>
        <v>17012.16</v>
      </c>
      <c r="F27" s="167">
        <v>0</v>
      </c>
      <c r="G27" s="194"/>
      <c r="H27" s="192"/>
      <c r="I27" s="192"/>
      <c r="J27" s="194"/>
    </row>
    <row r="28" spans="1:10" s="195" customFormat="1" ht="12.75">
      <c r="A28" s="196" t="s">
        <v>169</v>
      </c>
      <c r="B28" s="155">
        <v>200</v>
      </c>
      <c r="C28" s="192"/>
      <c r="D28" s="200" t="s">
        <v>29</v>
      </c>
      <c r="E28" s="201">
        <f t="shared" si="2"/>
        <v>31062.239999999998</v>
      </c>
      <c r="F28" s="167">
        <v>0</v>
      </c>
      <c r="G28" s="194"/>
      <c r="H28" s="192"/>
      <c r="I28" s="192"/>
      <c r="J28" s="194"/>
    </row>
    <row r="29" spans="1:10" s="195" customFormat="1" ht="14.25">
      <c r="A29" s="196" t="s">
        <v>170</v>
      </c>
      <c r="B29" s="155">
        <v>100</v>
      </c>
      <c r="C29" s="202"/>
      <c r="D29" s="203" t="s">
        <v>213</v>
      </c>
      <c r="E29" s="201">
        <f t="shared" si="2"/>
        <v>171.07200000000012</v>
      </c>
      <c r="F29" s="167">
        <v>0.8</v>
      </c>
      <c r="G29" s="194"/>
      <c r="H29" s="192"/>
      <c r="I29" s="192"/>
      <c r="J29" s="194"/>
    </row>
    <row r="30" spans="1:10" s="195" customFormat="1" ht="12.75">
      <c r="A30" s="194"/>
      <c r="B30" s="343"/>
      <c r="C30" s="202"/>
      <c r="D30" s="203" t="s">
        <v>96</v>
      </c>
      <c r="E30" s="201">
        <f t="shared" si="2"/>
        <v>452.8440000000004</v>
      </c>
      <c r="F30" s="167">
        <v>0.1</v>
      </c>
      <c r="G30" s="194"/>
      <c r="H30" s="192"/>
      <c r="I30" s="192"/>
      <c r="J30" s="194"/>
    </row>
    <row r="31" spans="1:10" s="195" customFormat="1" ht="14.25">
      <c r="A31" s="206" t="s">
        <v>167</v>
      </c>
      <c r="B31" s="160"/>
      <c r="C31" s="202"/>
      <c r="D31" s="203" t="s">
        <v>214</v>
      </c>
      <c r="E31" s="201">
        <f t="shared" si="2"/>
        <v>37.28000000000003</v>
      </c>
      <c r="F31" s="167">
        <v>0.8</v>
      </c>
      <c r="G31" s="194"/>
      <c r="H31" s="192"/>
      <c r="I31" s="192"/>
      <c r="J31" s="194"/>
    </row>
    <row r="32" spans="1:10" s="195" customFormat="1" ht="14.25">
      <c r="A32" s="196" t="s">
        <v>165</v>
      </c>
      <c r="B32" s="189">
        <v>3</v>
      </c>
      <c r="C32" s="192"/>
      <c r="D32" s="203" t="s">
        <v>215</v>
      </c>
      <c r="E32" s="201">
        <f t="shared" si="2"/>
        <v>55.92000000000004</v>
      </c>
      <c r="F32" s="167">
        <v>0.9</v>
      </c>
      <c r="G32" s="194"/>
      <c r="H32" s="192"/>
      <c r="I32" s="192"/>
      <c r="J32" s="194"/>
    </row>
    <row r="33" spans="1:10" s="195" customFormat="1" ht="12.75">
      <c r="A33" s="209" t="s">
        <v>187</v>
      </c>
      <c r="B33" s="160"/>
      <c r="C33" s="192"/>
      <c r="D33" s="208" t="str">
        <f>A13</f>
        <v>Other substance (1)</v>
      </c>
      <c r="E33" s="201">
        <f t="shared" si="2"/>
        <v>0</v>
      </c>
      <c r="F33" s="167">
        <v>0</v>
      </c>
      <c r="G33" s="194"/>
      <c r="H33" s="192"/>
      <c r="I33" s="192"/>
      <c r="J33" s="194"/>
    </row>
    <row r="34" spans="1:10" s="195" customFormat="1" ht="14.25">
      <c r="A34" s="216" t="s">
        <v>214</v>
      </c>
      <c r="B34" s="155">
        <v>10</v>
      </c>
      <c r="C34" s="207"/>
      <c r="D34" s="208" t="str">
        <f>A14</f>
        <v>Other substance (2)</v>
      </c>
      <c r="E34" s="201">
        <f t="shared" si="2"/>
        <v>0</v>
      </c>
      <c r="F34" s="167">
        <v>0</v>
      </c>
      <c r="G34" s="194"/>
      <c r="H34" s="192"/>
      <c r="I34" s="192"/>
      <c r="J34" s="194"/>
    </row>
    <row r="35" spans="1:10" s="195" customFormat="1" ht="14.25">
      <c r="A35" s="216" t="s">
        <v>215</v>
      </c>
      <c r="B35" s="155">
        <v>30</v>
      </c>
      <c r="C35" s="192"/>
      <c r="D35" s="208" t="str">
        <f>A37</f>
        <v>Other substance (3)</v>
      </c>
      <c r="E35" s="201">
        <f t="shared" si="2"/>
        <v>0</v>
      </c>
      <c r="F35" s="167">
        <v>0</v>
      </c>
      <c r="G35" s="194"/>
      <c r="H35" s="192"/>
      <c r="I35" s="192"/>
      <c r="J35" s="194"/>
    </row>
    <row r="36" spans="1:10" s="195" customFormat="1" ht="12.75">
      <c r="A36" s="216" t="s">
        <v>96</v>
      </c>
      <c r="B36" s="155">
        <v>1.5</v>
      </c>
      <c r="C36" s="202"/>
      <c r="D36" s="208" t="str">
        <f>A38</f>
        <v>Other substance (4)</v>
      </c>
      <c r="E36" s="201">
        <f t="shared" si="2"/>
        <v>0</v>
      </c>
      <c r="F36" s="167">
        <v>0</v>
      </c>
      <c r="G36" s="194"/>
      <c r="H36" s="192"/>
      <c r="I36" s="192"/>
      <c r="J36" s="194"/>
    </row>
    <row r="37" spans="1:10" s="195" customFormat="1" ht="12.75">
      <c r="A37" s="163" t="s">
        <v>176</v>
      </c>
      <c r="B37" s="155">
        <v>0</v>
      </c>
      <c r="C37" s="202"/>
      <c r="D37" s="204"/>
      <c r="E37" s="212"/>
      <c r="F37" s="217"/>
      <c r="G37" s="194"/>
      <c r="H37" s="192"/>
      <c r="I37" s="192"/>
      <c r="J37" s="194"/>
    </row>
    <row r="38" spans="1:10" s="195" customFormat="1" ht="12.75">
      <c r="A38" s="163" t="s">
        <v>177</v>
      </c>
      <c r="B38" s="155">
        <v>0</v>
      </c>
      <c r="C38" s="202"/>
      <c r="D38" s="198" t="s">
        <v>181</v>
      </c>
      <c r="E38" s="213"/>
      <c r="F38" s="218" t="s">
        <v>183</v>
      </c>
      <c r="G38" s="209" t="s">
        <v>182</v>
      </c>
      <c r="H38" s="192"/>
      <c r="I38" s="192"/>
      <c r="J38" s="194"/>
    </row>
    <row r="39" spans="1:10" s="195" customFormat="1" ht="12.75">
      <c r="A39" s="196"/>
      <c r="B39" s="160"/>
      <c r="C39" s="202"/>
      <c r="D39" s="200" t="s">
        <v>16</v>
      </c>
      <c r="E39" s="219">
        <f>E27/(B6*1000)</f>
        <v>1.701216E-05</v>
      </c>
      <c r="F39" s="220">
        <f aca="true" t="shared" si="3" ref="F39:F48">E39/G39</f>
        <v>0.000850608</v>
      </c>
      <c r="G39" s="172">
        <v>0.02</v>
      </c>
      <c r="H39" s="194"/>
      <c r="I39" s="192"/>
      <c r="J39" s="194"/>
    </row>
    <row r="40" spans="1:10" s="195" customFormat="1" ht="12.75">
      <c r="A40" s="196" t="s">
        <v>169</v>
      </c>
      <c r="B40" s="155">
        <v>100</v>
      </c>
      <c r="C40" s="202"/>
      <c r="D40" s="200" t="s">
        <v>29</v>
      </c>
      <c r="E40" s="219">
        <f>E28/(B6*1000)</f>
        <v>3.106224E-05</v>
      </c>
      <c r="F40" s="220">
        <f t="shared" si="3"/>
        <v>0.001553112</v>
      </c>
      <c r="G40" s="172">
        <v>0.02</v>
      </c>
      <c r="H40" s="194"/>
      <c r="I40" s="192"/>
      <c r="J40" s="194"/>
    </row>
    <row r="41" spans="1:10" s="195" customFormat="1" ht="14.25">
      <c r="A41" s="196" t="s">
        <v>170</v>
      </c>
      <c r="B41" s="155">
        <v>50</v>
      </c>
      <c r="C41" s="202"/>
      <c r="D41" s="203" t="s">
        <v>213</v>
      </c>
      <c r="E41" s="219">
        <f>E29/(B6*1000)</f>
        <v>1.7107200000000012E-07</v>
      </c>
      <c r="F41" s="220">
        <f t="shared" si="3"/>
        <v>8.553600000000006E-06</v>
      </c>
      <c r="G41" s="172">
        <v>0.02</v>
      </c>
      <c r="H41" s="194"/>
      <c r="I41" s="192"/>
      <c r="J41" s="194"/>
    </row>
    <row r="42" spans="1:10" s="195" customFormat="1" ht="12.75">
      <c r="A42" s="194"/>
      <c r="B42" s="194"/>
      <c r="C42" s="202"/>
      <c r="D42" s="203" t="s">
        <v>96</v>
      </c>
      <c r="E42" s="219">
        <f>E30/(B6*1000)</f>
        <v>4.528440000000004E-07</v>
      </c>
      <c r="F42" s="220">
        <f t="shared" si="3"/>
        <v>4.528440000000004E-05</v>
      </c>
      <c r="G42" s="172">
        <v>0.01</v>
      </c>
      <c r="H42" s="194"/>
      <c r="I42" s="192"/>
      <c r="J42" s="194"/>
    </row>
    <row r="43" spans="1:10" s="195" customFormat="1" ht="14.25">
      <c r="A43" s="194"/>
      <c r="B43" s="194"/>
      <c r="C43" s="192"/>
      <c r="D43" s="203" t="s">
        <v>214</v>
      </c>
      <c r="E43" s="219">
        <f>E31/(B6*1000)</f>
        <v>3.728000000000003E-08</v>
      </c>
      <c r="F43" s="220">
        <f t="shared" si="3"/>
        <v>0.007931914893617028</v>
      </c>
      <c r="G43" s="172">
        <v>4.7E-06</v>
      </c>
      <c r="H43" s="194"/>
      <c r="I43" s="192"/>
      <c r="J43" s="194"/>
    </row>
    <row r="44" spans="1:10" s="195" customFormat="1" ht="14.25">
      <c r="A44" s="194"/>
      <c r="B44" s="194"/>
      <c r="C44" s="202"/>
      <c r="D44" s="203" t="s">
        <v>215</v>
      </c>
      <c r="E44" s="219">
        <f>E32/(B6*1000)</f>
        <v>5.592000000000004E-08</v>
      </c>
      <c r="F44" s="220">
        <f t="shared" si="3"/>
        <v>0.0027960000000000016</v>
      </c>
      <c r="G44" s="172">
        <v>2E-05</v>
      </c>
      <c r="H44" s="194"/>
      <c r="I44" s="192"/>
      <c r="J44" s="194"/>
    </row>
    <row r="45" spans="1:10" s="195" customFormat="1" ht="12.75">
      <c r="A45" s="194"/>
      <c r="B45" s="194"/>
      <c r="C45" s="202"/>
      <c r="D45" s="208" t="str">
        <f>A13</f>
        <v>Other substance (1)</v>
      </c>
      <c r="E45" s="219">
        <f>E33/(B6*1000)</f>
        <v>0</v>
      </c>
      <c r="F45" s="220" t="e">
        <f t="shared" si="3"/>
        <v>#DIV/0!</v>
      </c>
      <c r="G45" s="172">
        <v>0</v>
      </c>
      <c r="H45" s="194"/>
      <c r="I45" s="192"/>
      <c r="J45" s="194"/>
    </row>
    <row r="46" spans="1:10" s="195" customFormat="1" ht="12.75">
      <c r="A46" s="194"/>
      <c r="B46" s="194"/>
      <c r="C46" s="202"/>
      <c r="D46" s="208" t="str">
        <f>A14</f>
        <v>Other substance (2)</v>
      </c>
      <c r="E46" s="219">
        <f>E34/(B6*1000)</f>
        <v>0</v>
      </c>
      <c r="F46" s="220" t="e">
        <f t="shared" si="3"/>
        <v>#DIV/0!</v>
      </c>
      <c r="G46" s="167">
        <v>0</v>
      </c>
      <c r="H46" s="194"/>
      <c r="I46" s="192"/>
      <c r="J46" s="194"/>
    </row>
    <row r="47" spans="1:10" s="195" customFormat="1" ht="12.75">
      <c r="A47" s="194"/>
      <c r="B47" s="192"/>
      <c r="C47" s="192"/>
      <c r="D47" s="208" t="str">
        <f>A37</f>
        <v>Other substance (3)</v>
      </c>
      <c r="E47" s="219">
        <f>E35/(B6*1000)</f>
        <v>0</v>
      </c>
      <c r="F47" s="220" t="e">
        <f t="shared" si="3"/>
        <v>#DIV/0!</v>
      </c>
      <c r="G47" s="167">
        <v>0</v>
      </c>
      <c r="H47" s="194"/>
      <c r="I47" s="192"/>
      <c r="J47" s="194"/>
    </row>
    <row r="48" spans="1:10" s="195" customFormat="1" ht="12.75">
      <c r="A48" s="194"/>
      <c r="B48" s="192"/>
      <c r="C48" s="192"/>
      <c r="D48" s="208" t="str">
        <f>A38</f>
        <v>Other substance (4)</v>
      </c>
      <c r="E48" s="219">
        <f>E36/(B6*1000)</f>
        <v>0</v>
      </c>
      <c r="F48" s="220" t="e">
        <f t="shared" si="3"/>
        <v>#DIV/0!</v>
      </c>
      <c r="G48" s="167">
        <v>0</v>
      </c>
      <c r="H48" s="194"/>
      <c r="I48" s="192"/>
      <c r="J48" s="194"/>
    </row>
    <row r="49" spans="1:10" s="195" customFormat="1" ht="12.75">
      <c r="A49" s="194"/>
      <c r="B49" s="192"/>
      <c r="C49" s="192"/>
      <c r="D49" s="194"/>
      <c r="E49" s="194"/>
      <c r="F49" s="194"/>
      <c r="G49" s="194"/>
      <c r="H49" s="194"/>
      <c r="I49" s="192"/>
      <c r="J49" s="194"/>
    </row>
    <row r="50" spans="1:10" s="195" customFormat="1" ht="12.75">
      <c r="A50" s="194"/>
      <c r="B50" s="192"/>
      <c r="C50" s="192"/>
      <c r="D50" s="192"/>
      <c r="E50" s="192"/>
      <c r="F50" s="192"/>
      <c r="G50" s="192"/>
      <c r="H50" s="192"/>
      <c r="I50" s="192"/>
      <c r="J50" s="194"/>
    </row>
    <row r="51" spans="2:10" s="195" customFormat="1" ht="12.75">
      <c r="B51" s="192"/>
      <c r="C51" s="192"/>
      <c r="D51" s="192"/>
      <c r="E51" s="192"/>
      <c r="F51" s="192"/>
      <c r="G51" s="192"/>
      <c r="H51" s="192"/>
      <c r="I51" s="192"/>
      <c r="J51" s="194"/>
    </row>
    <row r="52" spans="1:10" s="195" customFormat="1" ht="12.75">
      <c r="A52" s="194"/>
      <c r="B52" s="192"/>
      <c r="C52" s="192"/>
      <c r="D52" s="192"/>
      <c r="E52" s="192"/>
      <c r="F52" s="192"/>
      <c r="G52" s="192"/>
      <c r="H52" s="192"/>
      <c r="I52" s="192"/>
      <c r="J52" s="194"/>
    </row>
    <row r="53" spans="1:10" s="195" customFormat="1" ht="12.75">
      <c r="A53" s="194"/>
      <c r="B53" s="192"/>
      <c r="C53" s="192"/>
      <c r="D53" s="192"/>
      <c r="E53" s="192"/>
      <c r="F53" s="192"/>
      <c r="G53" s="192"/>
      <c r="H53" s="192"/>
      <c r="I53" s="192"/>
      <c r="J53" s="194"/>
    </row>
    <row r="54" spans="1:10" s="195" customFormat="1" ht="12.75">
      <c r="A54" s="194"/>
      <c r="B54" s="192"/>
      <c r="C54" s="192"/>
      <c r="D54" s="192"/>
      <c r="E54" s="192"/>
      <c r="F54" s="192"/>
      <c r="G54" s="192"/>
      <c r="H54" s="192"/>
      <c r="I54" s="192"/>
      <c r="J54" s="194"/>
    </row>
    <row r="55" spans="1:10" s="195" customFormat="1" ht="12.75">
      <c r="A55" s="194"/>
      <c r="B55" s="192"/>
      <c r="C55" s="192"/>
      <c r="D55" s="192"/>
      <c r="E55" s="192"/>
      <c r="F55" s="192"/>
      <c r="G55" s="192"/>
      <c r="H55" s="192"/>
      <c r="I55" s="192"/>
      <c r="J55" s="194"/>
    </row>
    <row r="56" spans="1:10" s="195" customFormat="1" ht="12.75">
      <c r="A56" s="194"/>
      <c r="B56" s="192"/>
      <c r="C56" s="192"/>
      <c r="D56" s="192"/>
      <c r="E56" s="192"/>
      <c r="F56" s="192"/>
      <c r="G56" s="192"/>
      <c r="H56" s="192"/>
      <c r="I56" s="192"/>
      <c r="J56" s="194"/>
    </row>
    <row r="57" spans="1:10" s="195" customFormat="1" ht="12.75">
      <c r="A57" s="194"/>
      <c r="B57" s="192"/>
      <c r="C57" s="192"/>
      <c r="D57" s="192"/>
      <c r="E57" s="192"/>
      <c r="F57" s="192"/>
      <c r="G57" s="192"/>
      <c r="H57" s="192"/>
      <c r="I57" s="192"/>
      <c r="J57" s="194"/>
    </row>
    <row r="58" spans="1:10" s="195" customFormat="1" ht="12.75">
      <c r="A58" s="194"/>
      <c r="B58" s="192"/>
      <c r="C58" s="192"/>
      <c r="D58" s="192"/>
      <c r="E58" s="192"/>
      <c r="F58" s="192"/>
      <c r="G58" s="192"/>
      <c r="H58" s="192"/>
      <c r="I58" s="192"/>
      <c r="J58" s="194"/>
    </row>
    <row r="59" spans="1:10" s="195" customFormat="1" ht="12.75">
      <c r="A59" s="194"/>
      <c r="B59" s="192"/>
      <c r="C59" s="192"/>
      <c r="D59" s="192"/>
      <c r="E59" s="192"/>
      <c r="F59" s="192"/>
      <c r="G59" s="192"/>
      <c r="H59" s="192"/>
      <c r="I59" s="192"/>
      <c r="J59" s="194"/>
    </row>
    <row r="60" spans="1:10" s="195" customFormat="1" ht="12.75">
      <c r="A60" s="194"/>
      <c r="B60" s="192"/>
      <c r="C60" s="192"/>
      <c r="D60" s="192"/>
      <c r="E60" s="192"/>
      <c r="F60" s="192"/>
      <c r="G60" s="192"/>
      <c r="H60" s="192"/>
      <c r="I60" s="192"/>
      <c r="J60" s="194"/>
    </row>
    <row r="61" spans="1:10" s="195" customFormat="1" ht="12.75">
      <c r="A61" s="194"/>
      <c r="B61" s="192"/>
      <c r="C61" s="192"/>
      <c r="D61" s="192"/>
      <c r="E61" s="192"/>
      <c r="F61" s="192"/>
      <c r="G61" s="192"/>
      <c r="H61" s="192"/>
      <c r="I61" s="192"/>
      <c r="J61" s="194"/>
    </row>
    <row r="62" spans="1:10" s="195" customFormat="1" ht="12.75">
      <c r="A62" s="194"/>
      <c r="B62" s="192"/>
      <c r="C62" s="192"/>
      <c r="D62" s="192"/>
      <c r="E62" s="192"/>
      <c r="F62" s="192"/>
      <c r="G62" s="192"/>
      <c r="H62" s="192"/>
      <c r="I62" s="192"/>
      <c r="J62" s="194"/>
    </row>
    <row r="63" spans="1:10" s="195" customFormat="1" ht="12.75">
      <c r="A63" s="221" t="s">
        <v>186</v>
      </c>
      <c r="B63" s="192"/>
      <c r="C63" s="192"/>
      <c r="D63" s="192"/>
      <c r="E63" s="192"/>
      <c r="F63" s="192"/>
      <c r="G63" s="192"/>
      <c r="H63" s="192"/>
      <c r="I63" s="192"/>
      <c r="J63" s="194"/>
    </row>
    <row r="64" spans="1:10" s="195" customFormat="1" ht="12.75">
      <c r="A64" s="194"/>
      <c r="B64" s="192"/>
      <c r="C64" s="192"/>
      <c r="D64" s="192"/>
      <c r="E64" s="192"/>
      <c r="F64" s="192"/>
      <c r="G64" s="192"/>
      <c r="H64" s="192"/>
      <c r="I64" s="192"/>
      <c r="J64" s="194"/>
    </row>
    <row r="65" spans="1:10" s="195" customFormat="1" ht="12.75">
      <c r="A65" s="194"/>
      <c r="B65" s="192"/>
      <c r="C65" s="192"/>
      <c r="D65" s="192"/>
      <c r="E65" s="192"/>
      <c r="F65" s="192"/>
      <c r="G65" s="192"/>
      <c r="H65" s="192"/>
      <c r="I65" s="192"/>
      <c r="J65" s="194"/>
    </row>
    <row r="66" spans="1:10" s="195" customFormat="1" ht="12.75">
      <c r="A66" s="194"/>
      <c r="B66" s="192"/>
      <c r="C66" s="192"/>
      <c r="D66" s="192"/>
      <c r="E66" s="192"/>
      <c r="F66" s="192"/>
      <c r="G66" s="192"/>
      <c r="H66" s="192"/>
      <c r="I66" s="192"/>
      <c r="J66" s="194"/>
    </row>
    <row r="67" spans="1:10" s="195" customFormat="1" ht="12.75">
      <c r="A67" s="194"/>
      <c r="B67" s="192"/>
      <c r="C67" s="192"/>
      <c r="D67" s="192"/>
      <c r="E67" s="192"/>
      <c r="F67" s="192"/>
      <c r="G67" s="192"/>
      <c r="H67" s="192"/>
      <c r="I67" s="192"/>
      <c r="J67" s="194"/>
    </row>
    <row r="68" spans="1:10" s="195" customFormat="1" ht="12.75">
      <c r="A68" s="194"/>
      <c r="B68" s="192"/>
      <c r="C68" s="192"/>
      <c r="D68" s="192"/>
      <c r="E68" s="192"/>
      <c r="F68" s="192"/>
      <c r="G68" s="192"/>
      <c r="H68" s="192"/>
      <c r="I68" s="192"/>
      <c r="J68" s="194"/>
    </row>
    <row r="69" spans="1:10" s="195" customFormat="1" ht="12.75">
      <c r="A69" s="194"/>
      <c r="B69" s="192"/>
      <c r="C69" s="192"/>
      <c r="D69" s="192"/>
      <c r="E69" s="192"/>
      <c r="F69" s="192"/>
      <c r="G69" s="192"/>
      <c r="H69" s="192"/>
      <c r="I69" s="192"/>
      <c r="J69" s="194"/>
    </row>
    <row r="70" spans="1:10" s="195" customFormat="1" ht="12.75">
      <c r="A70" s="194"/>
      <c r="B70" s="192"/>
      <c r="C70" s="192"/>
      <c r="D70" s="192"/>
      <c r="E70" s="192"/>
      <c r="F70" s="192"/>
      <c r="G70" s="192"/>
      <c r="H70" s="192"/>
      <c r="I70" s="192"/>
      <c r="J70" s="194"/>
    </row>
    <row r="71" spans="1:10" s="195" customFormat="1" ht="12.75">
      <c r="A71" s="194"/>
      <c r="B71" s="192"/>
      <c r="C71" s="192"/>
      <c r="D71" s="192"/>
      <c r="E71" s="192"/>
      <c r="F71" s="192"/>
      <c r="G71" s="192"/>
      <c r="H71" s="192"/>
      <c r="I71" s="192"/>
      <c r="J71" s="194"/>
    </row>
    <row r="72" spans="1:10" s="195" customFormat="1" ht="12.75">
      <c r="A72" s="194"/>
      <c r="B72" s="192"/>
      <c r="C72" s="192"/>
      <c r="D72" s="192"/>
      <c r="E72" s="192"/>
      <c r="F72" s="192"/>
      <c r="G72" s="192"/>
      <c r="H72" s="192"/>
      <c r="I72" s="192"/>
      <c r="J72" s="194"/>
    </row>
    <row r="73" spans="1:10" s="195" customFormat="1" ht="12.75">
      <c r="A73" s="194"/>
      <c r="B73" s="192"/>
      <c r="C73" s="192"/>
      <c r="D73" s="192"/>
      <c r="E73" s="192"/>
      <c r="F73" s="192"/>
      <c r="G73" s="192"/>
      <c r="H73" s="192"/>
      <c r="I73" s="192"/>
      <c r="J73" s="194"/>
    </row>
    <row r="74" spans="1:10" s="195" customFormat="1" ht="12.75">
      <c r="A74" s="194"/>
      <c r="B74" s="192"/>
      <c r="C74" s="192"/>
      <c r="D74" s="192"/>
      <c r="E74" s="192"/>
      <c r="F74" s="192"/>
      <c r="G74" s="192"/>
      <c r="H74" s="192"/>
      <c r="I74" s="192"/>
      <c r="J74" s="194"/>
    </row>
    <row r="75" spans="1:10" s="195" customFormat="1" ht="12.75">
      <c r="A75" s="194"/>
      <c r="B75" s="192"/>
      <c r="C75" s="192"/>
      <c r="D75" s="192"/>
      <c r="E75" s="192"/>
      <c r="F75" s="192"/>
      <c r="G75" s="192"/>
      <c r="H75" s="192"/>
      <c r="I75" s="192"/>
      <c r="J75" s="194"/>
    </row>
    <row r="76" spans="1:10" s="195" customFormat="1" ht="12.75">
      <c r="A76" s="194"/>
      <c r="B76" s="192"/>
      <c r="C76" s="192"/>
      <c r="D76" s="192"/>
      <c r="E76" s="192"/>
      <c r="F76" s="192"/>
      <c r="G76" s="192"/>
      <c r="H76" s="192"/>
      <c r="I76" s="192"/>
      <c r="J76" s="194"/>
    </row>
    <row r="77" spans="1:10" s="195" customFormat="1" ht="12.75">
      <c r="A77" s="194"/>
      <c r="B77" s="192"/>
      <c r="C77" s="192"/>
      <c r="D77" s="192"/>
      <c r="E77" s="192"/>
      <c r="F77" s="192"/>
      <c r="G77" s="192"/>
      <c r="H77" s="192"/>
      <c r="I77" s="192"/>
      <c r="J77" s="194"/>
    </row>
    <row r="78" spans="1:10" s="195" customFormat="1" ht="12.75">
      <c r="A78" s="194"/>
      <c r="B78" s="192"/>
      <c r="C78" s="192"/>
      <c r="D78" s="192"/>
      <c r="E78" s="192"/>
      <c r="F78" s="192"/>
      <c r="G78" s="192"/>
      <c r="H78" s="192"/>
      <c r="I78" s="192"/>
      <c r="J78" s="194"/>
    </row>
    <row r="79" spans="1:10" s="224" customFormat="1" ht="12.75">
      <c r="A79" s="222"/>
      <c r="B79" s="223"/>
      <c r="C79" s="223"/>
      <c r="D79" s="223"/>
      <c r="E79" s="223"/>
      <c r="F79" s="223"/>
      <c r="G79" s="223"/>
      <c r="H79" s="223"/>
      <c r="I79" s="223"/>
      <c r="J79" s="222"/>
    </row>
    <row r="80" spans="1:10" s="224" customFormat="1" ht="12.75">
      <c r="A80" s="222"/>
      <c r="B80" s="223"/>
      <c r="C80" s="223"/>
      <c r="D80" s="223"/>
      <c r="E80" s="223"/>
      <c r="F80" s="223"/>
      <c r="G80" s="223"/>
      <c r="H80" s="223"/>
      <c r="I80" s="223"/>
      <c r="J80" s="222"/>
    </row>
    <row r="81" spans="1:10" s="224" customFormat="1" ht="12.75">
      <c r="A81" s="222"/>
      <c r="B81" s="223"/>
      <c r="C81" s="223"/>
      <c r="D81" s="223"/>
      <c r="E81" s="223"/>
      <c r="F81" s="223"/>
      <c r="G81" s="223"/>
      <c r="H81" s="223"/>
      <c r="I81" s="223"/>
      <c r="J81" s="222"/>
    </row>
    <row r="82" spans="1:10" s="224" customFormat="1" ht="12.75">
      <c r="A82" s="222"/>
      <c r="B82" s="223"/>
      <c r="C82" s="223"/>
      <c r="D82" s="223"/>
      <c r="E82" s="223"/>
      <c r="F82" s="223"/>
      <c r="G82" s="223"/>
      <c r="H82" s="223"/>
      <c r="I82" s="223"/>
      <c r="J82" s="222"/>
    </row>
    <row r="83" spans="1:10" s="224" customFormat="1" ht="12.75">
      <c r="A83" s="222"/>
      <c r="B83" s="223"/>
      <c r="C83" s="223"/>
      <c r="D83" s="223"/>
      <c r="E83" s="223"/>
      <c r="F83" s="223"/>
      <c r="G83" s="223"/>
      <c r="H83" s="223"/>
      <c r="I83" s="223"/>
      <c r="J83" s="222"/>
    </row>
    <row r="84" spans="1:10" s="224" customFormat="1" ht="12.75">
      <c r="A84" s="222"/>
      <c r="B84" s="223"/>
      <c r="C84" s="223"/>
      <c r="D84" s="223"/>
      <c r="E84" s="223"/>
      <c r="F84" s="223"/>
      <c r="G84" s="223"/>
      <c r="H84" s="223"/>
      <c r="I84" s="223"/>
      <c r="J84" s="222"/>
    </row>
    <row r="85" spans="1:10" s="224" customFormat="1" ht="12.75">
      <c r="A85" s="222"/>
      <c r="B85" s="223"/>
      <c r="C85" s="223"/>
      <c r="D85" s="223"/>
      <c r="E85" s="223"/>
      <c r="F85" s="223"/>
      <c r="G85" s="223"/>
      <c r="H85" s="223"/>
      <c r="I85" s="223"/>
      <c r="J85" s="222"/>
    </row>
    <row r="86" spans="1:10" s="224" customFormat="1" ht="12.75">
      <c r="A86" s="222"/>
      <c r="B86" s="223"/>
      <c r="C86" s="223"/>
      <c r="D86" s="223"/>
      <c r="E86" s="223"/>
      <c r="F86" s="223"/>
      <c r="G86" s="223"/>
      <c r="H86" s="223"/>
      <c r="I86" s="223"/>
      <c r="J86" s="222"/>
    </row>
    <row r="87" spans="1:10" s="224" customFormat="1" ht="12.75">
      <c r="A87" s="222"/>
      <c r="B87" s="223"/>
      <c r="C87" s="223"/>
      <c r="D87" s="223"/>
      <c r="E87" s="223"/>
      <c r="F87" s="223"/>
      <c r="G87" s="223"/>
      <c r="H87" s="223"/>
      <c r="I87" s="223"/>
      <c r="J87" s="222"/>
    </row>
    <row r="88" spans="1:10" s="224" customFormat="1" ht="12.75">
      <c r="A88" s="222"/>
      <c r="B88" s="223"/>
      <c r="C88" s="223"/>
      <c r="D88" s="223"/>
      <c r="E88" s="223"/>
      <c r="F88" s="223"/>
      <c r="G88" s="223"/>
      <c r="H88" s="223"/>
      <c r="I88" s="223"/>
      <c r="J88" s="222"/>
    </row>
    <row r="89" spans="1:10" s="224" customFormat="1" ht="12.75">
      <c r="A89" s="222"/>
      <c r="B89" s="223"/>
      <c r="C89" s="223"/>
      <c r="D89" s="223"/>
      <c r="E89" s="223"/>
      <c r="F89" s="223"/>
      <c r="G89" s="223"/>
      <c r="H89" s="223"/>
      <c r="I89" s="223"/>
      <c r="J89" s="222"/>
    </row>
    <row r="90" spans="1:10" s="224" customFormat="1" ht="12.75">
      <c r="A90" s="222"/>
      <c r="B90" s="223"/>
      <c r="C90" s="223"/>
      <c r="D90" s="223"/>
      <c r="E90" s="223"/>
      <c r="F90" s="223"/>
      <c r="G90" s="223"/>
      <c r="H90" s="223"/>
      <c r="I90" s="223"/>
      <c r="J90" s="222"/>
    </row>
    <row r="91" spans="1:10" s="224" customFormat="1" ht="12.75">
      <c r="A91" s="222"/>
      <c r="B91" s="223"/>
      <c r="C91" s="223"/>
      <c r="D91" s="223"/>
      <c r="E91" s="223"/>
      <c r="F91" s="223"/>
      <c r="G91" s="223"/>
      <c r="H91" s="223"/>
      <c r="I91" s="223"/>
      <c r="J91" s="222"/>
    </row>
    <row r="92" spans="1:10" s="224" customFormat="1" ht="12.75">
      <c r="A92" s="222"/>
      <c r="B92" s="223"/>
      <c r="C92" s="223"/>
      <c r="D92" s="223"/>
      <c r="E92" s="223"/>
      <c r="F92" s="223"/>
      <c r="G92" s="223"/>
      <c r="H92" s="223"/>
      <c r="I92" s="223"/>
      <c r="J92" s="222"/>
    </row>
    <row r="93" spans="1:10" s="224" customFormat="1" ht="12.75">
      <c r="A93" s="222"/>
      <c r="B93" s="223"/>
      <c r="C93" s="223"/>
      <c r="D93" s="223"/>
      <c r="E93" s="223"/>
      <c r="F93" s="223"/>
      <c r="G93" s="223"/>
      <c r="H93" s="223"/>
      <c r="I93" s="223"/>
      <c r="J93" s="222"/>
    </row>
    <row r="94" spans="1:10" s="224" customFormat="1" ht="12.75">
      <c r="A94" s="222"/>
      <c r="B94" s="225">
        <v>2</v>
      </c>
      <c r="C94" s="225"/>
      <c r="D94" s="223"/>
      <c r="E94" s="223"/>
      <c r="F94" s="223"/>
      <c r="G94" s="223"/>
      <c r="H94" s="223"/>
      <c r="I94" s="223"/>
      <c r="J94" s="222"/>
    </row>
    <row r="95" spans="1:10" s="224" customFormat="1" ht="12.75">
      <c r="A95" s="222"/>
      <c r="B95" s="225">
        <v>3</v>
      </c>
      <c r="C95" s="225"/>
      <c r="D95" s="223"/>
      <c r="E95" s="223"/>
      <c r="F95" s="223"/>
      <c r="G95" s="223"/>
      <c r="H95" s="223"/>
      <c r="I95" s="223"/>
      <c r="J95" s="222"/>
    </row>
    <row r="96" spans="1:10" s="224" customFormat="1" ht="12.75">
      <c r="A96" s="222"/>
      <c r="B96" s="225">
        <v>4</v>
      </c>
      <c r="C96" s="225"/>
      <c r="D96" s="223"/>
      <c r="E96" s="223"/>
      <c r="F96" s="223"/>
      <c r="G96" s="223"/>
      <c r="H96" s="223"/>
      <c r="I96" s="223"/>
      <c r="J96" s="222"/>
    </row>
    <row r="97" spans="1:10" s="224" customFormat="1" ht="12.75">
      <c r="A97" s="222"/>
      <c r="B97" s="223"/>
      <c r="C97" s="223"/>
      <c r="D97" s="223"/>
      <c r="E97" s="223"/>
      <c r="F97" s="223"/>
      <c r="G97" s="223"/>
      <c r="H97" s="223"/>
      <c r="I97" s="223"/>
      <c r="J97" s="222"/>
    </row>
    <row r="98" spans="3:6" ht="15.75" hidden="1">
      <c r="C98" s="227"/>
      <c r="F98" s="228" t="s">
        <v>20</v>
      </c>
    </row>
    <row r="99" spans="6:7" ht="19.5" hidden="1">
      <c r="F99" s="229" t="s">
        <v>125</v>
      </c>
      <c r="G99" s="230">
        <v>0.049033</v>
      </c>
    </row>
    <row r="100" spans="6:7" ht="15" hidden="1">
      <c r="F100" s="229" t="s">
        <v>16</v>
      </c>
      <c r="G100" s="230">
        <v>0.039999</v>
      </c>
    </row>
    <row r="101" spans="6:7" ht="19.5" hidden="1">
      <c r="F101" s="229" t="s">
        <v>126</v>
      </c>
      <c r="G101" s="230">
        <v>0.156105</v>
      </c>
    </row>
    <row r="102" ht="15" hidden="1"/>
    <row r="103" spans="1:3" ht="31.5" customHeight="1" hidden="1">
      <c r="A103" s="415" t="s">
        <v>12</v>
      </c>
      <c r="B103" s="415"/>
      <c r="C103" s="231"/>
    </row>
    <row r="104" ht="15.75" hidden="1">
      <c r="E104" s="232" t="s">
        <v>21</v>
      </c>
    </row>
    <row r="105" spans="1:8" ht="39" customHeight="1" hidden="1">
      <c r="A105" s="233" t="s">
        <v>11</v>
      </c>
      <c r="B105" s="233" t="s">
        <v>9</v>
      </c>
      <c r="C105" s="233"/>
      <c r="D105" s="233" t="s">
        <v>10</v>
      </c>
      <c r="E105" s="234" t="s">
        <v>14</v>
      </c>
      <c r="F105" s="233" t="s">
        <v>19</v>
      </c>
      <c r="G105" s="233" t="s">
        <v>17</v>
      </c>
      <c r="H105" s="233" t="s">
        <v>18</v>
      </c>
    </row>
    <row r="106" spans="1:8" ht="19.5" hidden="1">
      <c r="A106" s="229" t="s">
        <v>0</v>
      </c>
      <c r="B106" s="229">
        <v>150</v>
      </c>
      <c r="C106" s="229"/>
      <c r="D106" s="229" t="s">
        <v>142</v>
      </c>
      <c r="E106" s="235">
        <v>0.15</v>
      </c>
      <c r="F106" s="236">
        <f>B106*E106</f>
        <v>22.5</v>
      </c>
      <c r="G106" s="229">
        <f>F106*G99</f>
        <v>1.1032425</v>
      </c>
      <c r="H106" s="229" t="s">
        <v>143</v>
      </c>
    </row>
    <row r="107" spans="1:8" ht="20.25" hidden="1">
      <c r="A107" s="229" t="s">
        <v>1</v>
      </c>
      <c r="B107" s="229">
        <v>50</v>
      </c>
      <c r="C107" s="229"/>
      <c r="D107" s="229" t="s">
        <v>144</v>
      </c>
      <c r="E107" s="235">
        <v>0.3</v>
      </c>
      <c r="F107" s="236">
        <f>B107*E107</f>
        <v>15</v>
      </c>
      <c r="G107" s="229">
        <f>F107*G100</f>
        <v>0.599985</v>
      </c>
      <c r="H107" s="229" t="s">
        <v>16</v>
      </c>
    </row>
    <row r="108" spans="5:6" ht="15" hidden="1">
      <c r="E108" s="237"/>
      <c r="F108" s="238"/>
    </row>
    <row r="109" spans="1:6" ht="31.5" customHeight="1" hidden="1">
      <c r="A109" s="408" t="s">
        <v>13</v>
      </c>
      <c r="B109" s="408"/>
      <c r="C109" s="239"/>
      <c r="E109" s="237"/>
      <c r="F109" s="238"/>
    </row>
    <row r="110" spans="1:8" ht="19.5" hidden="1">
      <c r="A110" s="229" t="s">
        <v>2</v>
      </c>
      <c r="B110" s="229">
        <v>0</v>
      </c>
      <c r="C110" s="229"/>
      <c r="D110" s="229" t="s">
        <v>145</v>
      </c>
      <c r="E110" s="235">
        <v>0.3</v>
      </c>
      <c r="F110" s="236">
        <f aca="true" t="shared" si="4" ref="F110:F116">B110*E110</f>
        <v>0</v>
      </c>
      <c r="G110" s="229">
        <v>0</v>
      </c>
      <c r="H110" s="229" t="s">
        <v>15</v>
      </c>
    </row>
    <row r="111" spans="1:8" ht="20.25" hidden="1">
      <c r="A111" s="229" t="s">
        <v>3</v>
      </c>
      <c r="B111" s="229">
        <v>0</v>
      </c>
      <c r="C111" s="229"/>
      <c r="D111" s="229" t="s">
        <v>144</v>
      </c>
      <c r="E111" s="235">
        <v>0.15</v>
      </c>
      <c r="F111" s="236">
        <f t="shared" si="4"/>
        <v>0</v>
      </c>
      <c r="G111" s="229">
        <v>0</v>
      </c>
      <c r="H111" s="229" t="s">
        <v>15</v>
      </c>
    </row>
    <row r="112" spans="1:8" ht="19.5" hidden="1">
      <c r="A112" s="229" t="s">
        <v>4</v>
      </c>
      <c r="B112" s="229">
        <v>100</v>
      </c>
      <c r="C112" s="229"/>
      <c r="D112" s="229" t="s">
        <v>145</v>
      </c>
      <c r="E112" s="235">
        <v>0.2</v>
      </c>
      <c r="F112" s="236">
        <f t="shared" si="4"/>
        <v>20</v>
      </c>
      <c r="G112" s="229">
        <f>F112*G101</f>
        <v>3.1220999999999997</v>
      </c>
      <c r="H112" s="229" t="s">
        <v>126</v>
      </c>
    </row>
    <row r="113" spans="1:8" ht="20.25" hidden="1">
      <c r="A113" s="229" t="s">
        <v>5</v>
      </c>
      <c r="B113" s="229">
        <v>50</v>
      </c>
      <c r="C113" s="229"/>
      <c r="D113" s="229" t="s">
        <v>144</v>
      </c>
      <c r="E113" s="235">
        <v>0.1</v>
      </c>
      <c r="F113" s="236">
        <f t="shared" si="4"/>
        <v>5</v>
      </c>
      <c r="G113" s="229">
        <f>F113*G100</f>
        <v>0.199995</v>
      </c>
      <c r="H113" s="229" t="s">
        <v>16</v>
      </c>
    </row>
    <row r="114" spans="1:8" ht="19.5" hidden="1">
      <c r="A114" s="229" t="s">
        <v>6</v>
      </c>
      <c r="B114" s="229">
        <v>50</v>
      </c>
      <c r="C114" s="229"/>
      <c r="D114" s="229" t="s">
        <v>142</v>
      </c>
      <c r="E114" s="235">
        <v>0.6</v>
      </c>
      <c r="F114" s="236">
        <f t="shared" si="4"/>
        <v>30</v>
      </c>
      <c r="G114" s="229">
        <f>F114*G99</f>
        <v>1.47099</v>
      </c>
      <c r="H114" s="229" t="s">
        <v>143</v>
      </c>
    </row>
    <row r="115" spans="1:8" ht="19.5" hidden="1">
      <c r="A115" s="229" t="s">
        <v>7</v>
      </c>
      <c r="B115" s="229">
        <v>50</v>
      </c>
      <c r="C115" s="229"/>
      <c r="D115" s="229" t="s">
        <v>145</v>
      </c>
      <c r="E115" s="235">
        <v>0.1</v>
      </c>
      <c r="F115" s="236">
        <f t="shared" si="4"/>
        <v>5</v>
      </c>
      <c r="G115" s="229">
        <f>F115*G101</f>
        <v>0.7805249999999999</v>
      </c>
      <c r="H115" s="229" t="s">
        <v>126</v>
      </c>
    </row>
    <row r="116" spans="1:8" ht="20.25" hidden="1">
      <c r="A116" s="229" t="s">
        <v>8</v>
      </c>
      <c r="B116" s="229">
        <v>50</v>
      </c>
      <c r="C116" s="229"/>
      <c r="D116" s="229" t="s">
        <v>144</v>
      </c>
      <c r="E116" s="235">
        <v>0.1</v>
      </c>
      <c r="F116" s="236">
        <f t="shared" si="4"/>
        <v>5</v>
      </c>
      <c r="G116" s="229">
        <f>F116*G100</f>
        <v>0.199995</v>
      </c>
      <c r="H116" s="229" t="s">
        <v>16</v>
      </c>
    </row>
    <row r="119" spans="1:4" ht="16.5" thickBot="1">
      <c r="A119" s="240" t="s">
        <v>31</v>
      </c>
      <c r="B119" s="241" t="s">
        <v>109</v>
      </c>
      <c r="C119" s="241"/>
      <c r="D119" s="242"/>
    </row>
    <row r="120" spans="1:4" ht="15.75">
      <c r="A120" s="243" t="s">
        <v>32</v>
      </c>
      <c r="B120" s="244">
        <f>B2</f>
        <v>100</v>
      </c>
      <c r="C120" s="244"/>
      <c r="D120" s="245" t="s">
        <v>33</v>
      </c>
    </row>
    <row r="121" spans="1:4" ht="16.5" thickBot="1">
      <c r="A121" s="246" t="s">
        <v>34</v>
      </c>
      <c r="B121" s="247">
        <f>B3</f>
        <v>1.2</v>
      </c>
      <c r="C121" s="247"/>
      <c r="D121" s="248" t="s">
        <v>35</v>
      </c>
    </row>
    <row r="122" spans="1:4" ht="15">
      <c r="A122" s="249" t="s">
        <v>36</v>
      </c>
      <c r="B122" s="250">
        <f>B4</f>
        <v>3</v>
      </c>
      <c r="C122" s="250"/>
      <c r="D122" s="251" t="s">
        <v>118</v>
      </c>
    </row>
    <row r="123" spans="1:4" ht="15">
      <c r="A123" s="249" t="s">
        <v>45</v>
      </c>
      <c r="B123" s="250">
        <f>B120*B121*2*60</f>
        <v>14400</v>
      </c>
      <c r="C123" s="250"/>
      <c r="D123" s="251" t="s">
        <v>46</v>
      </c>
    </row>
    <row r="124" spans="1:4" ht="15">
      <c r="A124" s="249" t="s">
        <v>47</v>
      </c>
      <c r="B124" s="250">
        <f>B123*B122</f>
        <v>43200</v>
      </c>
      <c r="C124" s="250"/>
      <c r="D124" s="251" t="s">
        <v>159</v>
      </c>
    </row>
    <row r="125" spans="1:9" ht="30.75" thickBot="1">
      <c r="A125" s="252" t="s">
        <v>121</v>
      </c>
      <c r="B125" s="253">
        <f>B5</f>
        <v>1000</v>
      </c>
      <c r="C125" s="253"/>
      <c r="D125" s="254"/>
      <c r="G125" s="240" t="s">
        <v>31</v>
      </c>
      <c r="H125" s="241" t="s">
        <v>15</v>
      </c>
      <c r="I125" s="249"/>
    </row>
    <row r="126" spans="1:9" ht="16.5" thickBot="1">
      <c r="A126" s="255" t="s">
        <v>108</v>
      </c>
      <c r="B126" s="250">
        <f>B123*F175*300</f>
        <v>86400000</v>
      </c>
      <c r="C126" s="250"/>
      <c r="D126" s="256" t="s">
        <v>107</v>
      </c>
      <c r="G126" s="409" t="s">
        <v>119</v>
      </c>
      <c r="H126" s="411">
        <f>B20</f>
        <v>3</v>
      </c>
      <c r="I126" s="258" t="s">
        <v>15</v>
      </c>
    </row>
    <row r="127" spans="1:9" ht="36" customHeight="1" thickBot="1">
      <c r="A127" s="259" t="s">
        <v>15</v>
      </c>
      <c r="B127" s="260"/>
      <c r="C127" s="260"/>
      <c r="D127" s="261" t="s">
        <v>119</v>
      </c>
      <c r="E127" s="262">
        <f>B9</f>
        <v>3</v>
      </c>
      <c r="G127" s="410"/>
      <c r="H127" s="412"/>
      <c r="I127" s="258" t="s">
        <v>15</v>
      </c>
    </row>
    <row r="128" spans="1:9" ht="15.75">
      <c r="A128" s="263" t="s">
        <v>22</v>
      </c>
      <c r="B128" s="264" t="s">
        <v>23</v>
      </c>
      <c r="C128" s="264"/>
      <c r="D128" s="265" t="s">
        <v>25</v>
      </c>
      <c r="E128" s="266" t="s">
        <v>123</v>
      </c>
      <c r="F128" s="267" t="s">
        <v>24</v>
      </c>
      <c r="G128" s="266" t="s">
        <v>27</v>
      </c>
      <c r="H128" s="266" t="s">
        <v>124</v>
      </c>
      <c r="I128" s="226" t="s">
        <v>15</v>
      </c>
    </row>
    <row r="129" spans="1:8" ht="19.5">
      <c r="A129" s="249" t="s">
        <v>28</v>
      </c>
      <c r="B129" s="268" t="s">
        <v>16</v>
      </c>
      <c r="C129" s="268"/>
      <c r="D129" s="269" t="s">
        <v>15</v>
      </c>
      <c r="E129" s="269"/>
      <c r="F129" s="270" t="s">
        <v>143</v>
      </c>
      <c r="G129" s="269"/>
      <c r="H129" s="269"/>
    </row>
    <row r="130" spans="1:8" ht="15">
      <c r="A130" s="249"/>
      <c r="B130" s="268" t="s">
        <v>29</v>
      </c>
      <c r="C130" s="268"/>
      <c r="D130" s="269" t="s">
        <v>15</v>
      </c>
      <c r="E130" s="269"/>
      <c r="F130" s="270" t="s">
        <v>96</v>
      </c>
      <c r="G130" s="269"/>
      <c r="H130" s="269"/>
    </row>
    <row r="131" spans="1:8" ht="15">
      <c r="A131" s="249"/>
      <c r="B131" s="268"/>
      <c r="C131" s="268"/>
      <c r="D131" s="269"/>
      <c r="E131" s="269"/>
      <c r="F131" s="268" t="s">
        <v>29</v>
      </c>
      <c r="G131" s="269"/>
      <c r="H131" s="269"/>
    </row>
    <row r="132" spans="1:8" ht="15">
      <c r="A132" s="249" t="s">
        <v>30</v>
      </c>
      <c r="B132" s="268" t="s">
        <v>37</v>
      </c>
      <c r="C132" s="268"/>
      <c r="D132" s="269" t="s">
        <v>38</v>
      </c>
      <c r="E132" s="269" t="s">
        <v>40</v>
      </c>
      <c r="F132" s="268" t="s">
        <v>37</v>
      </c>
      <c r="G132" s="269" t="s">
        <v>98</v>
      </c>
      <c r="H132" s="269" t="s">
        <v>40</v>
      </c>
    </row>
    <row r="133" spans="1:8" ht="15">
      <c r="A133" s="249" t="s">
        <v>41</v>
      </c>
      <c r="B133" s="268" t="s">
        <v>42</v>
      </c>
      <c r="C133" s="268"/>
      <c r="D133" s="269" t="s">
        <v>42</v>
      </c>
      <c r="E133" s="269" t="s">
        <v>43</v>
      </c>
      <c r="F133" s="268" t="s">
        <v>42</v>
      </c>
      <c r="G133" s="269" t="s">
        <v>42</v>
      </c>
      <c r="H133" s="269" t="s">
        <v>97</v>
      </c>
    </row>
    <row r="134" spans="1:8" ht="19.5">
      <c r="A134" s="271" t="s">
        <v>146</v>
      </c>
      <c r="B134" s="268"/>
      <c r="C134" s="268"/>
      <c r="D134" s="269"/>
      <c r="E134" s="269"/>
      <c r="F134" s="270">
        <f>B22</f>
        <v>9</v>
      </c>
      <c r="G134" s="269">
        <f>F134/POWER(B125,1/H126)</f>
        <v>0.9000000000000001</v>
      </c>
      <c r="H134" s="269">
        <f>F134/B125</f>
        <v>0.009</v>
      </c>
    </row>
    <row r="135" spans="1:8" ht="15">
      <c r="A135" s="249" t="s">
        <v>99</v>
      </c>
      <c r="B135" s="268"/>
      <c r="C135" s="268"/>
      <c r="D135" s="269"/>
      <c r="E135" s="269"/>
      <c r="F135" s="270">
        <f>B23</f>
        <v>5</v>
      </c>
      <c r="G135" s="269">
        <f>F135/POWER(B125,1/H126)</f>
        <v>0.5000000000000001</v>
      </c>
      <c r="H135" s="269">
        <f>F135/B125</f>
        <v>0.005</v>
      </c>
    </row>
    <row r="136" spans="1:8" ht="15">
      <c r="A136" s="249" t="s">
        <v>48</v>
      </c>
      <c r="B136" s="268">
        <f>B11</f>
        <v>6</v>
      </c>
      <c r="C136" s="268"/>
      <c r="D136" s="269">
        <f>B136/POWER(B125,1/E127)</f>
        <v>0.6000000000000001</v>
      </c>
      <c r="E136" s="269">
        <f>B136/B125</f>
        <v>0.006</v>
      </c>
      <c r="F136" s="270">
        <v>0</v>
      </c>
      <c r="G136" s="269">
        <v>0</v>
      </c>
      <c r="H136" s="269">
        <v>0</v>
      </c>
    </row>
    <row r="137" spans="1:8" ht="15">
      <c r="A137" s="249" t="s">
        <v>49</v>
      </c>
      <c r="B137" s="268">
        <f>B12</f>
        <v>1</v>
      </c>
      <c r="C137" s="268"/>
      <c r="D137" s="269">
        <f>B137/POWER(B125,1/E127)</f>
        <v>0.10000000000000002</v>
      </c>
      <c r="E137" s="269">
        <f>B137/B125</f>
        <v>0.001</v>
      </c>
      <c r="F137" s="270">
        <f>B24</f>
        <v>3</v>
      </c>
      <c r="G137" s="269">
        <f>F137/POWER(B125,1/H126)</f>
        <v>0.30000000000000004</v>
      </c>
      <c r="H137" s="269">
        <f>F137/B125</f>
        <v>0.003</v>
      </c>
    </row>
    <row r="138" spans="1:8" ht="15">
      <c r="A138" s="249" t="str">
        <f>A13</f>
        <v>Other substance (1)</v>
      </c>
      <c r="B138" s="268">
        <f>B13</f>
        <v>0</v>
      </c>
      <c r="C138" s="268"/>
      <c r="D138" s="269">
        <f>B138/POWER(B125,1/E127)</f>
        <v>0</v>
      </c>
      <c r="E138" s="269">
        <f>B138/B125</f>
        <v>0</v>
      </c>
      <c r="F138" s="270">
        <f>B25</f>
        <v>0</v>
      </c>
      <c r="G138" s="269">
        <f>F138/POWER(B125,1/H126)</f>
        <v>0</v>
      </c>
      <c r="H138" s="269">
        <f>F138/B125</f>
        <v>0</v>
      </c>
    </row>
    <row r="139" spans="1:8" ht="15">
      <c r="A139" s="249" t="str">
        <f>A14</f>
        <v>Other substance (2)</v>
      </c>
      <c r="B139" s="268">
        <f>B14</f>
        <v>0</v>
      </c>
      <c r="C139" s="268"/>
      <c r="D139" s="269">
        <f>B139/POWER(B125,1/E127)</f>
        <v>0</v>
      </c>
      <c r="E139" s="269">
        <f>B139/B125</f>
        <v>0</v>
      </c>
      <c r="F139" s="270">
        <f>B26</f>
        <v>0</v>
      </c>
      <c r="G139" s="269">
        <f>F139/POWER(B125,1/H126)</f>
        <v>0</v>
      </c>
      <c r="H139" s="269">
        <f>F139/B125</f>
        <v>0</v>
      </c>
    </row>
    <row r="140" spans="1:8" ht="15">
      <c r="A140" s="249" t="s">
        <v>50</v>
      </c>
      <c r="B140" s="268">
        <v>10</v>
      </c>
      <c r="C140" s="268"/>
      <c r="D140" s="269"/>
      <c r="E140" s="269">
        <f>B140/B125</f>
        <v>0.01</v>
      </c>
      <c r="F140" s="270"/>
      <c r="G140" s="269" t="s">
        <v>15</v>
      </c>
      <c r="H140" s="269"/>
    </row>
    <row r="141" spans="1:8" ht="15">
      <c r="A141" s="249" t="s">
        <v>67</v>
      </c>
      <c r="B141" s="268">
        <f>B16</f>
        <v>200</v>
      </c>
      <c r="C141" s="268"/>
      <c r="D141" s="269">
        <f>E141</f>
        <v>431.9999999999999</v>
      </c>
      <c r="E141" s="269">
        <f>B122*POWER(B125,1/E127)*B123/1000</f>
        <v>431.9999999999999</v>
      </c>
      <c r="F141" s="270">
        <f>0.15*B123/4</f>
        <v>540</v>
      </c>
      <c r="G141" s="269">
        <f>H141</f>
        <v>431.9999999999999</v>
      </c>
      <c r="H141" s="269">
        <f>B122*POWER(B125,1/H126)*B123/1000</f>
        <v>431.9999999999999</v>
      </c>
    </row>
    <row r="142" spans="1:8" ht="15">
      <c r="A142" s="249" t="s">
        <v>89</v>
      </c>
      <c r="B142" s="268">
        <f>B17</f>
        <v>100</v>
      </c>
      <c r="C142" s="268"/>
      <c r="D142" s="269">
        <f>E141</f>
        <v>431.9999999999999</v>
      </c>
      <c r="E142" s="269">
        <v>0</v>
      </c>
      <c r="F142" s="270">
        <f>F141*0.8</f>
        <v>432</v>
      </c>
      <c r="G142" s="269">
        <f>H141</f>
        <v>431.9999999999999</v>
      </c>
      <c r="H142" s="269">
        <v>0</v>
      </c>
    </row>
    <row r="143" spans="1:8" ht="15.75">
      <c r="A143" s="249" t="s">
        <v>68</v>
      </c>
      <c r="B143" s="272">
        <f>B142*B136</f>
        <v>600</v>
      </c>
      <c r="C143" s="272"/>
      <c r="D143" s="273">
        <f>D142*D136</f>
        <v>259.2</v>
      </c>
      <c r="E143" s="269">
        <v>0</v>
      </c>
      <c r="F143" s="270">
        <v>0</v>
      </c>
      <c r="G143" s="269">
        <v>0</v>
      </c>
      <c r="H143" s="269">
        <v>0</v>
      </c>
    </row>
    <row r="144" spans="1:9" ht="15.75">
      <c r="A144" s="249" t="s">
        <v>69</v>
      </c>
      <c r="B144" s="274">
        <f>B142*B137</f>
        <v>100</v>
      </c>
      <c r="C144" s="274"/>
      <c r="D144" s="275">
        <f>D142*D137</f>
        <v>43.199999999999996</v>
      </c>
      <c r="E144" s="276">
        <v>0</v>
      </c>
      <c r="F144" s="274">
        <f>F142*F137</f>
        <v>1296</v>
      </c>
      <c r="G144" s="275">
        <f>G142*G137</f>
        <v>129.6</v>
      </c>
      <c r="H144" s="276">
        <v>0</v>
      </c>
      <c r="I144" s="249"/>
    </row>
    <row r="145" spans="1:8" ht="19.5">
      <c r="A145" s="255" t="s">
        <v>147</v>
      </c>
      <c r="B145" s="274"/>
      <c r="C145" s="274"/>
      <c r="D145" s="276">
        <v>0</v>
      </c>
      <c r="E145" s="276">
        <v>0</v>
      </c>
      <c r="F145" s="274">
        <f>F142*F134</f>
        <v>3888</v>
      </c>
      <c r="G145" s="275">
        <f>G142*G134</f>
        <v>388.79999999999995</v>
      </c>
      <c r="H145" s="269">
        <v>0</v>
      </c>
    </row>
    <row r="146" spans="1:8" ht="15.75">
      <c r="A146" s="255" t="str">
        <f>A138</f>
        <v>Other substance (1)</v>
      </c>
      <c r="B146" s="274">
        <f>B142*B138</f>
        <v>0</v>
      </c>
      <c r="C146" s="274"/>
      <c r="D146" s="277">
        <f>D142*D138</f>
        <v>0</v>
      </c>
      <c r="E146" s="276">
        <v>0</v>
      </c>
      <c r="F146" s="274">
        <f>F142*F138</f>
        <v>0</v>
      </c>
      <c r="G146" s="277">
        <f>G142*G138</f>
        <v>0</v>
      </c>
      <c r="H146" s="269">
        <v>0</v>
      </c>
    </row>
    <row r="147" spans="1:8" ht="15.75">
      <c r="A147" s="255" t="str">
        <f>A139</f>
        <v>Other substance (2)</v>
      </c>
      <c r="B147" s="274">
        <f>B142*B139</f>
        <v>0</v>
      </c>
      <c r="C147" s="274"/>
      <c r="D147" s="277">
        <f>D142*D139</f>
        <v>0</v>
      </c>
      <c r="E147" s="276">
        <v>0</v>
      </c>
      <c r="F147" s="274">
        <f>F142*F139</f>
        <v>0</v>
      </c>
      <c r="G147" s="277">
        <f>G142*G139</f>
        <v>0</v>
      </c>
      <c r="H147" s="269">
        <v>0</v>
      </c>
    </row>
    <row r="148" spans="1:8" ht="15.75">
      <c r="A148" s="252" t="s">
        <v>100</v>
      </c>
      <c r="B148" s="278"/>
      <c r="C148" s="278"/>
      <c r="D148" s="279">
        <v>0</v>
      </c>
      <c r="E148" s="279">
        <v>0</v>
      </c>
      <c r="F148" s="280">
        <f>F142*F135</f>
        <v>2160</v>
      </c>
      <c r="G148" s="281">
        <f>G142*G135</f>
        <v>216</v>
      </c>
      <c r="H148" s="282">
        <v>0</v>
      </c>
    </row>
    <row r="149" spans="1:8" s="237" customFormat="1" ht="16.5" thickBot="1">
      <c r="A149" s="271"/>
      <c r="B149" s="283"/>
      <c r="C149" s="283"/>
      <c r="D149" s="284"/>
      <c r="E149" s="284"/>
      <c r="F149" s="285"/>
      <c r="G149" s="283"/>
      <c r="H149" s="284"/>
    </row>
    <row r="150" spans="4:8" ht="45.75" customHeight="1">
      <c r="D150" s="286" t="s">
        <v>31</v>
      </c>
      <c r="E150" s="287"/>
      <c r="F150" s="242" t="s">
        <v>122</v>
      </c>
      <c r="H150" s="271" t="s">
        <v>15</v>
      </c>
    </row>
    <row r="151" spans="4:6" ht="16.5" thickBot="1">
      <c r="D151" s="288" t="s">
        <v>119</v>
      </c>
      <c r="E151" s="289">
        <f>B32</f>
        <v>3</v>
      </c>
      <c r="F151" s="290">
        <f>B125</f>
        <v>1000</v>
      </c>
    </row>
    <row r="152" spans="1:7" ht="15.75">
      <c r="A152" s="240" t="s">
        <v>71</v>
      </c>
      <c r="B152" s="291" t="s">
        <v>95</v>
      </c>
      <c r="C152" s="292"/>
      <c r="D152" s="293" t="s">
        <v>25</v>
      </c>
      <c r="E152" s="294" t="s">
        <v>26</v>
      </c>
      <c r="F152" s="265" t="s">
        <v>120</v>
      </c>
      <c r="G152" s="295"/>
    </row>
    <row r="153" spans="1:7" ht="19.5">
      <c r="A153" s="249" t="s">
        <v>28</v>
      </c>
      <c r="B153" s="268" t="s">
        <v>145</v>
      </c>
      <c r="C153" s="270"/>
      <c r="D153" s="296" t="s">
        <v>15</v>
      </c>
      <c r="E153" s="276" t="s">
        <v>15</v>
      </c>
      <c r="F153" s="269"/>
      <c r="G153" s="271"/>
    </row>
    <row r="154" spans="1:7" ht="19.5">
      <c r="A154" s="249"/>
      <c r="B154" s="268" t="s">
        <v>148</v>
      </c>
      <c r="C154" s="270"/>
      <c r="D154" s="296" t="s">
        <v>15</v>
      </c>
      <c r="E154" s="276" t="s">
        <v>15</v>
      </c>
      <c r="F154" s="269"/>
      <c r="G154" s="271"/>
    </row>
    <row r="155" spans="1:7" ht="15">
      <c r="A155" s="249"/>
      <c r="B155" s="268" t="s">
        <v>96</v>
      </c>
      <c r="C155" s="270"/>
      <c r="D155" s="296"/>
      <c r="E155" s="276"/>
      <c r="F155" s="269"/>
      <c r="G155" s="271"/>
    </row>
    <row r="156" spans="1:7" ht="15">
      <c r="A156" s="249" t="s">
        <v>30</v>
      </c>
      <c r="B156" s="268" t="s">
        <v>101</v>
      </c>
      <c r="C156" s="270"/>
      <c r="D156" s="296" t="s">
        <v>38</v>
      </c>
      <c r="E156" s="269" t="s">
        <v>39</v>
      </c>
      <c r="F156" s="269" t="s">
        <v>40</v>
      </c>
      <c r="G156" s="271"/>
    </row>
    <row r="157" spans="1:7" ht="15">
      <c r="A157" s="249" t="s">
        <v>41</v>
      </c>
      <c r="B157" s="268" t="s">
        <v>42</v>
      </c>
      <c r="C157" s="270"/>
      <c r="D157" s="296" t="s">
        <v>42</v>
      </c>
      <c r="E157" s="276" t="s">
        <v>43</v>
      </c>
      <c r="F157" s="269" t="s">
        <v>44</v>
      </c>
      <c r="G157" s="271"/>
    </row>
    <row r="158" spans="1:7" ht="15">
      <c r="A158" s="249" t="s">
        <v>102</v>
      </c>
      <c r="B158" s="268">
        <f>B35</f>
        <v>30</v>
      </c>
      <c r="C158" s="270"/>
      <c r="D158" s="296">
        <f>B158/POWER(F151,1/E151)</f>
        <v>3.0000000000000004</v>
      </c>
      <c r="E158" s="276">
        <f>B158/100</f>
        <v>0.3</v>
      </c>
      <c r="F158" s="269">
        <f>B158/F151</f>
        <v>0.03</v>
      </c>
      <c r="G158" s="271"/>
    </row>
    <row r="159" spans="1:7" ht="15">
      <c r="A159" s="249" t="s">
        <v>99</v>
      </c>
      <c r="B159" s="268">
        <f>B36</f>
        <v>1.5</v>
      </c>
      <c r="C159" s="270"/>
      <c r="D159" s="296">
        <f>B159/POWER(F151,1/E151)</f>
        <v>0.15000000000000002</v>
      </c>
      <c r="E159" s="276">
        <f>B159/100</f>
        <v>0.015</v>
      </c>
      <c r="F159" s="269">
        <f>B159/F151</f>
        <v>0.0015</v>
      </c>
      <c r="G159" s="271"/>
    </row>
    <row r="160" spans="1:7" ht="15">
      <c r="A160" s="249" t="s">
        <v>83</v>
      </c>
      <c r="B160" s="268">
        <f>B34</f>
        <v>10</v>
      </c>
      <c r="C160" s="270"/>
      <c r="D160" s="296">
        <f>B160/POWER(F151,1/E151)</f>
        <v>1.0000000000000002</v>
      </c>
      <c r="E160" s="276">
        <f>B160/100</f>
        <v>0.1</v>
      </c>
      <c r="F160" s="269">
        <f>B160/F151</f>
        <v>0.01</v>
      </c>
      <c r="G160" s="271"/>
    </row>
    <row r="161" spans="1:7" ht="15">
      <c r="A161" s="249" t="str">
        <f>A37</f>
        <v>Other substance (3)</v>
      </c>
      <c r="B161" s="268">
        <f>B37</f>
        <v>0</v>
      </c>
      <c r="C161" s="270"/>
      <c r="D161" s="296"/>
      <c r="E161" s="276"/>
      <c r="F161" s="269"/>
      <c r="G161" s="271"/>
    </row>
    <row r="162" spans="1:7" ht="15">
      <c r="A162" s="249" t="str">
        <f>A38</f>
        <v>Other substance (4)</v>
      </c>
      <c r="B162" s="268">
        <f>B38</f>
        <v>0</v>
      </c>
      <c r="C162" s="270"/>
      <c r="D162" s="296"/>
      <c r="E162" s="276"/>
      <c r="F162" s="269"/>
      <c r="G162" s="271"/>
    </row>
    <row r="163" spans="1:7" ht="15">
      <c r="A163" s="249" t="s">
        <v>50</v>
      </c>
      <c r="B163" s="268">
        <v>20</v>
      </c>
      <c r="C163" s="270"/>
      <c r="D163" s="296" t="s">
        <v>15</v>
      </c>
      <c r="E163" s="276" t="s">
        <v>15</v>
      </c>
      <c r="F163" s="269">
        <f>B163/F151</f>
        <v>0.02</v>
      </c>
      <c r="G163" s="271"/>
    </row>
    <row r="164" spans="1:7" ht="15">
      <c r="A164" s="249" t="s">
        <v>67</v>
      </c>
      <c r="B164" s="268">
        <f>B40</f>
        <v>100</v>
      </c>
      <c r="C164" s="270"/>
      <c r="D164" s="296">
        <f>F164</f>
        <v>431.9999999999999</v>
      </c>
      <c r="E164" s="276">
        <f>F164</f>
        <v>431.9999999999999</v>
      </c>
      <c r="F164" s="269">
        <f>B122*POWER(F151,1/E151)*B123/1000</f>
        <v>431.9999999999999</v>
      </c>
      <c r="G164" s="271"/>
    </row>
    <row r="165" spans="1:7" ht="15">
      <c r="A165" s="249" t="s">
        <v>89</v>
      </c>
      <c r="B165" s="268">
        <f>B41</f>
        <v>50</v>
      </c>
      <c r="C165" s="270"/>
      <c r="D165" s="296">
        <f>F164</f>
        <v>431.9999999999999</v>
      </c>
      <c r="E165" s="276">
        <v>0</v>
      </c>
      <c r="F165" s="269">
        <v>0</v>
      </c>
      <c r="G165" s="271"/>
    </row>
    <row r="166" spans="1:7" ht="15.75">
      <c r="A166" s="249" t="s">
        <v>103</v>
      </c>
      <c r="B166" s="272">
        <f>B158*B165</f>
        <v>1500</v>
      </c>
      <c r="C166" s="297"/>
      <c r="D166" s="298">
        <f>D158*D165</f>
        <v>1295.9999999999998</v>
      </c>
      <c r="E166" s="276">
        <v>0</v>
      </c>
      <c r="F166" s="269">
        <v>0</v>
      </c>
      <c r="G166" s="271"/>
    </row>
    <row r="167" spans="1:7" ht="15.75">
      <c r="A167" s="249" t="s">
        <v>104</v>
      </c>
      <c r="B167" s="272">
        <f>B159*B165</f>
        <v>75</v>
      </c>
      <c r="C167" s="297"/>
      <c r="D167" s="298">
        <f>D159*D165</f>
        <v>64.8</v>
      </c>
      <c r="E167" s="276">
        <v>0</v>
      </c>
      <c r="F167" s="269">
        <v>0</v>
      </c>
      <c r="G167" s="271"/>
    </row>
    <row r="168" spans="1:7" ht="15.75">
      <c r="A168" s="249" t="str">
        <f>A161</f>
        <v>Other substance (3)</v>
      </c>
      <c r="B168" s="272">
        <f>B161*B165</f>
        <v>0</v>
      </c>
      <c r="C168" s="297"/>
      <c r="D168" s="298">
        <f>D161*D165</f>
        <v>0</v>
      </c>
      <c r="E168" s="276">
        <v>0</v>
      </c>
      <c r="F168" s="269">
        <v>0</v>
      </c>
      <c r="G168" s="271"/>
    </row>
    <row r="169" spans="1:7" ht="15.75">
      <c r="A169" s="249" t="str">
        <f>A162</f>
        <v>Other substance (4)</v>
      </c>
      <c r="B169" s="272">
        <f>B162*B165</f>
        <v>0</v>
      </c>
      <c r="C169" s="297"/>
      <c r="D169" s="298">
        <f>D162*D165</f>
        <v>0</v>
      </c>
      <c r="E169" s="276">
        <v>0</v>
      </c>
      <c r="F169" s="269">
        <v>0</v>
      </c>
      <c r="G169" s="271"/>
    </row>
    <row r="170" spans="1:7" ht="15.75">
      <c r="A170" s="252" t="s">
        <v>87</v>
      </c>
      <c r="B170" s="280">
        <f>B160*B165</f>
        <v>500</v>
      </c>
      <c r="C170" s="299"/>
      <c r="D170" s="300">
        <f>D160*D165</f>
        <v>432</v>
      </c>
      <c r="E170" s="301">
        <v>0</v>
      </c>
      <c r="F170" s="282">
        <v>0</v>
      </c>
      <c r="G170" s="271"/>
    </row>
    <row r="171" spans="2:7" ht="15">
      <c r="B171" s="237"/>
      <c r="C171" s="237"/>
      <c r="D171" s="237"/>
      <c r="E171" s="237"/>
      <c r="F171" s="237"/>
      <c r="G171" s="237"/>
    </row>
    <row r="172" spans="2:7" ht="15">
      <c r="B172" s="237"/>
      <c r="C172" s="237"/>
      <c r="D172" s="237"/>
      <c r="E172" s="237"/>
      <c r="F172" s="237"/>
      <c r="G172" s="237"/>
    </row>
    <row r="173" spans="1:7" ht="15">
      <c r="A173" s="302"/>
      <c r="B173" s="237"/>
      <c r="C173" s="237"/>
      <c r="D173" s="237"/>
      <c r="E173" s="237"/>
      <c r="F173" s="237"/>
      <c r="G173" s="237"/>
    </row>
    <row r="174" spans="1:7" ht="15">
      <c r="A174" s="303" t="s">
        <v>90</v>
      </c>
      <c r="B174" s="304"/>
      <c r="C174" s="305"/>
      <c r="D174" s="305"/>
      <c r="E174" s="255"/>
      <c r="F174" s="237"/>
      <c r="G174" s="237"/>
    </row>
    <row r="175" spans="1:7" ht="15">
      <c r="A175" s="306" t="s">
        <v>91</v>
      </c>
      <c r="B175" s="307" t="s">
        <v>92</v>
      </c>
      <c r="C175" s="307"/>
      <c r="D175" s="307" t="s">
        <v>94</v>
      </c>
      <c r="E175" s="255" t="s">
        <v>93</v>
      </c>
      <c r="F175" s="237">
        <v>20</v>
      </c>
      <c r="G175" s="237"/>
    </row>
    <row r="176" spans="1:7" ht="15">
      <c r="A176" s="306" t="s">
        <v>16</v>
      </c>
      <c r="B176" s="308">
        <f>B143+D143</f>
        <v>859.2</v>
      </c>
      <c r="C176" s="308"/>
      <c r="D176" s="308">
        <f aca="true" t="shared" si="5" ref="D176:D185">B176*$F$175</f>
        <v>17184</v>
      </c>
      <c r="E176" s="255"/>
      <c r="F176" s="237"/>
      <c r="G176" s="237"/>
    </row>
    <row r="177" spans="1:7" ht="15">
      <c r="A177" s="309" t="s">
        <v>29</v>
      </c>
      <c r="B177" s="308">
        <f>B144+D144+F144+G144</f>
        <v>1568.8</v>
      </c>
      <c r="C177" s="308"/>
      <c r="D177" s="308">
        <f t="shared" si="5"/>
        <v>31376</v>
      </c>
      <c r="E177" s="255"/>
      <c r="F177" s="237"/>
      <c r="G177" s="237"/>
    </row>
    <row r="178" spans="1:7" ht="19.5">
      <c r="A178" s="303" t="s">
        <v>143</v>
      </c>
      <c r="B178" s="308">
        <f>F145+G145</f>
        <v>4276.8</v>
      </c>
      <c r="C178" s="308"/>
      <c r="D178" s="308">
        <f t="shared" si="5"/>
        <v>85536</v>
      </c>
      <c r="E178" s="255"/>
      <c r="F178" s="237"/>
      <c r="G178" s="237"/>
    </row>
    <row r="179" spans="1:7" ht="15">
      <c r="A179" s="303" t="s">
        <v>96</v>
      </c>
      <c r="B179" s="308">
        <f>F148+G148+B167+D167</f>
        <v>2515.8</v>
      </c>
      <c r="C179" s="308"/>
      <c r="D179" s="308">
        <f t="shared" si="5"/>
        <v>50316</v>
      </c>
      <c r="E179" s="255"/>
      <c r="F179" s="237"/>
      <c r="G179" s="237"/>
    </row>
    <row r="180" spans="1:7" ht="15">
      <c r="A180" s="308" t="s">
        <v>77</v>
      </c>
      <c r="B180" s="308">
        <f>B170+D170</f>
        <v>932</v>
      </c>
      <c r="C180" s="308"/>
      <c r="D180" s="308">
        <f t="shared" si="5"/>
        <v>18640</v>
      </c>
      <c r="E180" s="255"/>
      <c r="F180" s="237"/>
      <c r="G180" s="237"/>
    </row>
    <row r="181" spans="1:7" ht="15">
      <c r="A181" s="308" t="str">
        <f>A138</f>
        <v>Other substance (1)</v>
      </c>
      <c r="B181" s="308">
        <f>B146+D146+F146+G146</f>
        <v>0</v>
      </c>
      <c r="C181" s="308"/>
      <c r="D181" s="308">
        <f t="shared" si="5"/>
        <v>0</v>
      </c>
      <c r="E181" s="255"/>
      <c r="F181" s="237"/>
      <c r="G181" s="237"/>
    </row>
    <row r="182" spans="1:7" ht="15">
      <c r="A182" s="308" t="str">
        <f>A139</f>
        <v>Other substance (2)</v>
      </c>
      <c r="B182" s="308">
        <f>B147+D147+F147+G147</f>
        <v>0</v>
      </c>
      <c r="C182" s="308"/>
      <c r="D182" s="308">
        <f t="shared" si="5"/>
        <v>0</v>
      </c>
      <c r="E182" s="255"/>
      <c r="F182" s="237"/>
      <c r="G182" s="237"/>
    </row>
    <row r="183" spans="1:7" ht="15">
      <c r="A183" s="308" t="str">
        <f>A161</f>
        <v>Other substance (3)</v>
      </c>
      <c r="B183" s="308">
        <f>B168+D168</f>
        <v>0</v>
      </c>
      <c r="C183" s="308"/>
      <c r="D183" s="308">
        <f t="shared" si="5"/>
        <v>0</v>
      </c>
      <c r="E183" s="255"/>
      <c r="F183" s="237"/>
      <c r="G183" s="237"/>
    </row>
    <row r="184" spans="1:7" ht="15">
      <c r="A184" s="308" t="str">
        <f>A162</f>
        <v>Other substance (4)</v>
      </c>
      <c r="B184" s="308">
        <f>B169+D169</f>
        <v>0</v>
      </c>
      <c r="C184" s="308"/>
      <c r="D184" s="308">
        <f t="shared" si="5"/>
        <v>0</v>
      </c>
      <c r="E184" s="255"/>
      <c r="F184" s="237"/>
      <c r="G184" s="237"/>
    </row>
    <row r="185" spans="1:7" ht="19.5">
      <c r="A185" s="310" t="s">
        <v>148</v>
      </c>
      <c r="B185" s="311">
        <f>B166+D166</f>
        <v>2796</v>
      </c>
      <c r="C185" s="311"/>
      <c r="D185" s="310">
        <f t="shared" si="5"/>
        <v>55920</v>
      </c>
      <c r="E185" s="255"/>
      <c r="F185" s="237"/>
      <c r="G185" s="237"/>
    </row>
    <row r="186" spans="2:7" ht="15.75" thickBot="1">
      <c r="B186" s="237"/>
      <c r="C186" s="237"/>
      <c r="D186" s="271"/>
      <c r="E186" s="237"/>
      <c r="F186" s="237"/>
      <c r="G186" s="237"/>
    </row>
    <row r="187" spans="1:7" ht="22.5" customHeight="1" hidden="1">
      <c r="A187" s="413" t="s">
        <v>51</v>
      </c>
      <c r="B187" s="413"/>
      <c r="C187" s="413"/>
      <c r="D187" s="413"/>
      <c r="E187" s="413"/>
      <c r="F187" s="413"/>
      <c r="G187" s="413"/>
    </row>
    <row r="188" spans="1:10" ht="15" customHeight="1" hidden="1">
      <c r="A188" s="413" t="s">
        <v>52</v>
      </c>
      <c r="B188" s="413"/>
      <c r="C188" s="413"/>
      <c r="D188" s="413"/>
      <c r="E188" s="413"/>
      <c r="F188" s="413"/>
      <c r="G188" s="413"/>
      <c r="H188" s="413"/>
      <c r="I188" s="413"/>
      <c r="J188" s="413"/>
    </row>
    <row r="189" spans="1:10" ht="15" customHeight="1" hidden="1">
      <c r="A189" s="413"/>
      <c r="B189" s="413"/>
      <c r="C189" s="413"/>
      <c r="D189" s="413"/>
      <c r="E189" s="413"/>
      <c r="F189" s="413"/>
      <c r="G189" s="413"/>
      <c r="H189" s="413"/>
      <c r="I189" s="413"/>
      <c r="J189" s="413"/>
    </row>
    <row r="190" spans="1:10" ht="15" customHeight="1" hidden="1">
      <c r="A190" s="413" t="s">
        <v>130</v>
      </c>
      <c r="B190" s="413"/>
      <c r="C190" s="413"/>
      <c r="D190" s="413"/>
      <c r="E190" s="413"/>
      <c r="F190" s="413"/>
      <c r="G190" s="413"/>
      <c r="H190" s="413"/>
      <c r="I190" s="413"/>
      <c r="J190" s="413"/>
    </row>
    <row r="191" ht="15.75" hidden="1" thickBot="1"/>
    <row r="192" spans="1:2" ht="18.75" hidden="1" thickBot="1">
      <c r="A192" s="226" t="s">
        <v>53</v>
      </c>
      <c r="B192" s="226" t="s">
        <v>131</v>
      </c>
    </row>
    <row r="193" ht="15.75" hidden="1" thickBot="1"/>
    <row r="194" ht="15.75" hidden="1" thickBot="1"/>
    <row r="195" spans="1:4" ht="41.25" customHeight="1" hidden="1" thickBot="1">
      <c r="A195" s="312" t="s">
        <v>149</v>
      </c>
      <c r="B195" s="313" t="s">
        <v>150</v>
      </c>
      <c r="C195" s="313"/>
      <c r="D195" s="313" t="s">
        <v>151</v>
      </c>
    </row>
    <row r="196" spans="1:4" ht="15.75" hidden="1" thickBot="1">
      <c r="A196" s="314">
        <v>2</v>
      </c>
      <c r="B196" s="315">
        <v>100</v>
      </c>
      <c r="C196" s="315"/>
      <c r="D196" s="315" t="s">
        <v>54</v>
      </c>
    </row>
    <row r="197" spans="1:4" ht="15.75" hidden="1" thickBot="1">
      <c r="A197" s="314">
        <v>2</v>
      </c>
      <c r="B197" s="315">
        <v>1000</v>
      </c>
      <c r="C197" s="315"/>
      <c r="D197" s="315" t="s">
        <v>55</v>
      </c>
    </row>
    <row r="198" spans="1:4" ht="15.75" hidden="1" thickBot="1">
      <c r="A198" s="314">
        <v>3</v>
      </c>
      <c r="B198" s="315">
        <v>100</v>
      </c>
      <c r="C198" s="315"/>
      <c r="D198" s="315" t="s">
        <v>56</v>
      </c>
    </row>
    <row r="199" spans="1:4" ht="15.75" hidden="1" thickBot="1">
      <c r="A199" s="314">
        <v>3</v>
      </c>
      <c r="B199" s="315">
        <v>1000</v>
      </c>
      <c r="C199" s="315"/>
      <c r="D199" s="315" t="s">
        <v>54</v>
      </c>
    </row>
    <row r="200" spans="1:4" ht="15.75" hidden="1" thickBot="1">
      <c r="A200" s="314">
        <v>4</v>
      </c>
      <c r="B200" s="315">
        <v>100</v>
      </c>
      <c r="C200" s="315"/>
      <c r="D200" s="315" t="s">
        <v>57</v>
      </c>
    </row>
    <row r="201" spans="1:4" ht="15.75" hidden="1" thickBot="1">
      <c r="A201" s="314">
        <v>4</v>
      </c>
      <c r="B201" s="315">
        <v>1000</v>
      </c>
      <c r="C201" s="315"/>
      <c r="D201" s="315" t="s">
        <v>58</v>
      </c>
    </row>
    <row r="202" ht="15.75" hidden="1" thickBot="1"/>
    <row r="203" spans="1:8" ht="16.5" hidden="1" thickBot="1">
      <c r="A203" s="316" t="s">
        <v>59</v>
      </c>
      <c r="B203" s="405" t="s">
        <v>135</v>
      </c>
      <c r="C203" s="406"/>
      <c r="D203" s="406"/>
      <c r="E203" s="406"/>
      <c r="F203" s="406"/>
      <c r="G203" s="406"/>
      <c r="H203" s="407"/>
    </row>
    <row r="204" spans="1:8" ht="18.75" hidden="1" thickBot="1">
      <c r="A204" s="317" t="s">
        <v>136</v>
      </c>
      <c r="B204" s="405" t="s">
        <v>137</v>
      </c>
      <c r="C204" s="406"/>
      <c r="D204" s="407"/>
      <c r="E204" s="405" t="s">
        <v>138</v>
      </c>
      <c r="F204" s="407"/>
      <c r="G204" s="405" t="s">
        <v>139</v>
      </c>
      <c r="H204" s="407"/>
    </row>
    <row r="205" spans="1:8" ht="15.75" hidden="1" thickBot="1">
      <c r="A205" s="318"/>
      <c r="B205" s="319" t="s">
        <v>60</v>
      </c>
      <c r="C205" s="319"/>
      <c r="D205" s="319" t="s">
        <v>61</v>
      </c>
      <c r="E205" s="319" t="s">
        <v>60</v>
      </c>
      <c r="F205" s="319" t="s">
        <v>61</v>
      </c>
      <c r="G205" s="319" t="s">
        <v>60</v>
      </c>
      <c r="H205" s="319" t="s">
        <v>61</v>
      </c>
    </row>
    <row r="206" spans="1:8" ht="15.75" hidden="1" thickBot="1">
      <c r="A206" s="314" t="s">
        <v>62</v>
      </c>
      <c r="B206" s="315">
        <v>10</v>
      </c>
      <c r="C206" s="315"/>
      <c r="D206" s="315">
        <v>31.62</v>
      </c>
      <c r="E206" s="315">
        <v>4.64</v>
      </c>
      <c r="F206" s="315">
        <v>10</v>
      </c>
      <c r="G206" s="315">
        <v>3.16</v>
      </c>
      <c r="H206" s="315">
        <v>5.62</v>
      </c>
    </row>
    <row r="207" spans="1:8" ht="15.75" hidden="1" thickBot="1">
      <c r="A207" s="314" t="s">
        <v>63</v>
      </c>
      <c r="B207" s="315">
        <v>20</v>
      </c>
      <c r="C207" s="315"/>
      <c r="D207" s="315">
        <v>63.25</v>
      </c>
      <c r="E207" s="315">
        <v>9.28</v>
      </c>
      <c r="F207" s="315">
        <v>20</v>
      </c>
      <c r="G207" s="315">
        <v>6.32</v>
      </c>
      <c r="H207" s="315">
        <v>11.25</v>
      </c>
    </row>
    <row r="208" spans="1:8" ht="15.75" hidden="1" thickBot="1">
      <c r="A208" s="314" t="s">
        <v>64</v>
      </c>
      <c r="B208" s="315">
        <v>30</v>
      </c>
      <c r="C208" s="315"/>
      <c r="D208" s="315">
        <v>94.87</v>
      </c>
      <c r="E208" s="315">
        <v>13.92</v>
      </c>
      <c r="F208" s="315">
        <v>30</v>
      </c>
      <c r="G208" s="315">
        <v>9.49</v>
      </c>
      <c r="H208" s="315">
        <v>16.87</v>
      </c>
    </row>
    <row r="209" spans="1:8" ht="15.75" hidden="1" thickBot="1">
      <c r="A209" s="314">
        <v>4</v>
      </c>
      <c r="B209" s="315">
        <v>40</v>
      </c>
      <c r="C209" s="315"/>
      <c r="D209" s="315">
        <v>126.49</v>
      </c>
      <c r="E209" s="315">
        <v>18.57</v>
      </c>
      <c r="F209" s="315">
        <v>40</v>
      </c>
      <c r="G209" s="315">
        <v>12.65</v>
      </c>
      <c r="H209" s="315">
        <v>22.49</v>
      </c>
    </row>
    <row r="210" spans="1:8" ht="15.75" hidden="1" thickBot="1">
      <c r="A210" s="314">
        <v>5</v>
      </c>
      <c r="B210" s="315">
        <v>50</v>
      </c>
      <c r="C210" s="315"/>
      <c r="D210" s="315">
        <v>158.11</v>
      </c>
      <c r="E210" s="315">
        <v>23.21</v>
      </c>
      <c r="F210" s="315">
        <v>50</v>
      </c>
      <c r="G210" s="315">
        <v>15.81</v>
      </c>
      <c r="H210" s="315">
        <v>28.12</v>
      </c>
    </row>
    <row r="211" spans="1:8" ht="15.75" hidden="1" thickBot="1">
      <c r="A211" s="314">
        <v>6</v>
      </c>
      <c r="B211" s="315">
        <v>60</v>
      </c>
      <c r="C211" s="315"/>
      <c r="D211" s="315">
        <v>189.74</v>
      </c>
      <c r="E211" s="315">
        <v>27.85</v>
      </c>
      <c r="F211" s="315">
        <v>60</v>
      </c>
      <c r="G211" s="315">
        <v>18.97</v>
      </c>
      <c r="H211" s="315">
        <v>33.74</v>
      </c>
    </row>
    <row r="212" spans="1:8" ht="15.75" hidden="1" thickBot="1">
      <c r="A212" s="314">
        <v>7</v>
      </c>
      <c r="B212" s="315">
        <v>70</v>
      </c>
      <c r="C212" s="315"/>
      <c r="D212" s="315">
        <v>221.36</v>
      </c>
      <c r="E212" s="315">
        <v>32.49</v>
      </c>
      <c r="F212" s="315">
        <v>70</v>
      </c>
      <c r="G212" s="315">
        <v>22.14</v>
      </c>
      <c r="H212" s="315">
        <v>39.36</v>
      </c>
    </row>
    <row r="213" spans="1:8" ht="15.75" hidden="1" thickBot="1">
      <c r="A213" s="314">
        <v>8</v>
      </c>
      <c r="B213" s="315">
        <v>80</v>
      </c>
      <c r="C213" s="315"/>
      <c r="D213" s="315">
        <v>252.98</v>
      </c>
      <c r="E213" s="315">
        <v>37.13</v>
      </c>
      <c r="F213" s="315">
        <v>80</v>
      </c>
      <c r="G213" s="315">
        <v>25.3</v>
      </c>
      <c r="H213" s="315">
        <v>44.99</v>
      </c>
    </row>
    <row r="214" spans="1:8" ht="15.75" hidden="1" thickBot="1">
      <c r="A214" s="314">
        <v>9</v>
      </c>
      <c r="B214" s="315">
        <v>90</v>
      </c>
      <c r="C214" s="315"/>
      <c r="D214" s="315">
        <v>284.6</v>
      </c>
      <c r="E214" s="315">
        <v>41.77</v>
      </c>
      <c r="F214" s="315">
        <v>90</v>
      </c>
      <c r="G214" s="315">
        <v>28.46</v>
      </c>
      <c r="H214" s="315">
        <v>50.61</v>
      </c>
    </row>
    <row r="215" spans="1:8" ht="15.75" hidden="1" thickBot="1">
      <c r="A215" s="314">
        <v>10</v>
      </c>
      <c r="B215" s="315">
        <v>100</v>
      </c>
      <c r="C215" s="315"/>
      <c r="D215" s="315">
        <v>316.23</v>
      </c>
      <c r="E215" s="315">
        <v>46.42</v>
      </c>
      <c r="F215" s="315">
        <v>100</v>
      </c>
      <c r="G215" s="315">
        <v>31.62</v>
      </c>
      <c r="H215" s="315">
        <v>56.23</v>
      </c>
    </row>
    <row r="216" ht="15.75" hidden="1" thickBot="1"/>
    <row r="217" spans="1:10" ht="15" customHeight="1" hidden="1">
      <c r="A217" s="413" t="s">
        <v>140</v>
      </c>
      <c r="B217" s="413"/>
      <c r="C217" s="413"/>
      <c r="D217" s="413"/>
      <c r="E217" s="413"/>
      <c r="F217" s="413"/>
      <c r="G217" s="413"/>
      <c r="H217" s="413"/>
      <c r="I217" s="413"/>
      <c r="J217" s="413"/>
    </row>
    <row r="218" ht="15.75" hidden="1" thickBot="1"/>
    <row r="219" spans="2:4" ht="34.5" customHeight="1" hidden="1">
      <c r="B219" s="414" t="s">
        <v>141</v>
      </c>
      <c r="C219" s="414"/>
      <c r="D219" s="414"/>
    </row>
    <row r="220" ht="15.75" hidden="1" thickBot="1"/>
    <row r="221" spans="1:3" ht="16.5" hidden="1" thickBot="1">
      <c r="A221" s="320" t="s">
        <v>65</v>
      </c>
      <c r="B221" s="320" t="s">
        <v>66</v>
      </c>
      <c r="C221" s="320"/>
    </row>
    <row r="222" ht="16.5" hidden="1" thickBot="1">
      <c r="D222" s="320">
        <v>1000</v>
      </c>
    </row>
    <row r="223" ht="75" customHeight="1" thickBot="1">
      <c r="A223" s="321" t="s">
        <v>156</v>
      </c>
    </row>
    <row r="224" spans="1:9" ht="71.25" customHeight="1" thickBot="1">
      <c r="A224" s="322" t="s">
        <v>110</v>
      </c>
      <c r="B224" s="323" t="s">
        <v>111</v>
      </c>
      <c r="C224" s="323"/>
      <c r="D224" s="323" t="s">
        <v>112</v>
      </c>
      <c r="E224" s="323" t="s">
        <v>113</v>
      </c>
      <c r="F224" s="323" t="s">
        <v>114</v>
      </c>
      <c r="G224" s="323" t="s">
        <v>115</v>
      </c>
      <c r="H224" s="323" t="s">
        <v>116</v>
      </c>
      <c r="I224" s="324" t="s">
        <v>117</v>
      </c>
    </row>
    <row r="225" spans="1:9" ht="15.75">
      <c r="A225" s="325" t="s">
        <v>16</v>
      </c>
      <c r="B225" s="326">
        <f>D176</f>
        <v>17184</v>
      </c>
      <c r="C225" s="326"/>
      <c r="D225" s="327">
        <f>F15</f>
        <v>0.01</v>
      </c>
      <c r="E225" s="327">
        <f aca="true" t="shared" si="6" ref="E225:E234">F27</f>
        <v>0</v>
      </c>
      <c r="F225" s="327">
        <f>B6</f>
        <v>1000000</v>
      </c>
      <c r="G225" s="328">
        <f aca="true" t="shared" si="7" ref="G225:G234">(B225*(1-D225)*(1-E225))/(F225*1000)</f>
        <v>1.701216E-05</v>
      </c>
      <c r="H225" s="327">
        <f aca="true" t="shared" si="8" ref="H225:H234">G39</f>
        <v>0.02</v>
      </c>
      <c r="I225" s="329">
        <f aca="true" t="shared" si="9" ref="I225:I234">G225/H225</f>
        <v>0.000850608</v>
      </c>
    </row>
    <row r="226" spans="1:9" ht="15.75">
      <c r="A226" s="330" t="s">
        <v>29</v>
      </c>
      <c r="B226" s="331">
        <f>D177</f>
        <v>31376</v>
      </c>
      <c r="C226" s="331"/>
      <c r="D226" s="327">
        <f aca="true" t="shared" si="10" ref="D226:D234">F16</f>
        <v>0.01</v>
      </c>
      <c r="E226" s="327">
        <f t="shared" si="6"/>
        <v>0</v>
      </c>
      <c r="F226" s="332">
        <f>B6</f>
        <v>1000000</v>
      </c>
      <c r="G226" s="333">
        <f t="shared" si="7"/>
        <v>3.106224E-05</v>
      </c>
      <c r="H226" s="327">
        <f t="shared" si="8"/>
        <v>0.02</v>
      </c>
      <c r="I226" s="329">
        <f t="shared" si="9"/>
        <v>0.001553112</v>
      </c>
    </row>
    <row r="227" spans="1:9" ht="19.5">
      <c r="A227" s="334" t="s">
        <v>143</v>
      </c>
      <c r="B227" s="331">
        <f>D178</f>
        <v>85536</v>
      </c>
      <c r="C227" s="331"/>
      <c r="D227" s="327">
        <f t="shared" si="10"/>
        <v>0.99</v>
      </c>
      <c r="E227" s="327">
        <f t="shared" si="6"/>
        <v>0.8</v>
      </c>
      <c r="F227" s="332">
        <f>B6</f>
        <v>1000000</v>
      </c>
      <c r="G227" s="333">
        <f t="shared" si="7"/>
        <v>1.7107200000000012E-07</v>
      </c>
      <c r="H227" s="327">
        <f t="shared" si="8"/>
        <v>0.02</v>
      </c>
      <c r="I227" s="329">
        <f t="shared" si="9"/>
        <v>8.553600000000006E-06</v>
      </c>
    </row>
    <row r="228" spans="1:9" ht="15.75">
      <c r="A228" s="334" t="s">
        <v>96</v>
      </c>
      <c r="B228" s="331">
        <f>D179</f>
        <v>50316</v>
      </c>
      <c r="C228" s="331"/>
      <c r="D228" s="327">
        <f t="shared" si="10"/>
        <v>0.99</v>
      </c>
      <c r="E228" s="327">
        <f t="shared" si="6"/>
        <v>0.1</v>
      </c>
      <c r="F228" s="332">
        <f>B6</f>
        <v>1000000</v>
      </c>
      <c r="G228" s="333">
        <f t="shared" si="7"/>
        <v>4.528440000000004E-07</v>
      </c>
      <c r="H228" s="327">
        <f t="shared" si="8"/>
        <v>0.01</v>
      </c>
      <c r="I228" s="329">
        <f t="shared" si="9"/>
        <v>4.528440000000004E-05</v>
      </c>
    </row>
    <row r="229" spans="1:9" ht="15.75">
      <c r="A229" s="335" t="s">
        <v>158</v>
      </c>
      <c r="B229" s="331">
        <f>D180</f>
        <v>18640</v>
      </c>
      <c r="C229" s="331"/>
      <c r="D229" s="327">
        <f t="shared" si="10"/>
        <v>0.99</v>
      </c>
      <c r="E229" s="327">
        <f t="shared" si="6"/>
        <v>0.8</v>
      </c>
      <c r="F229" s="332">
        <f>B6</f>
        <v>1000000</v>
      </c>
      <c r="G229" s="333">
        <f t="shared" si="7"/>
        <v>3.728000000000003E-08</v>
      </c>
      <c r="H229" s="327">
        <f t="shared" si="8"/>
        <v>4.7E-06</v>
      </c>
      <c r="I229" s="329">
        <f t="shared" si="9"/>
        <v>0.007931914893617028</v>
      </c>
    </row>
    <row r="230" spans="1:9" ht="20.25" thickBot="1">
      <c r="A230" s="336" t="s">
        <v>148</v>
      </c>
      <c r="B230" s="337">
        <f>D185</f>
        <v>55920</v>
      </c>
      <c r="C230" s="337"/>
      <c r="D230" s="327">
        <f t="shared" si="10"/>
        <v>0.99</v>
      </c>
      <c r="E230" s="327">
        <f t="shared" si="6"/>
        <v>0.9</v>
      </c>
      <c r="F230" s="338">
        <f>B6</f>
        <v>1000000</v>
      </c>
      <c r="G230" s="339">
        <f t="shared" si="7"/>
        <v>5.592000000000004E-08</v>
      </c>
      <c r="H230" s="327">
        <f t="shared" si="8"/>
        <v>2E-05</v>
      </c>
      <c r="I230" s="340">
        <f t="shared" si="9"/>
        <v>0.0027960000000000016</v>
      </c>
    </row>
    <row r="231" spans="1:9" ht="16.5" thickBot="1">
      <c r="A231" s="335" t="str">
        <f>A138</f>
        <v>Other substance (1)</v>
      </c>
      <c r="B231" s="331">
        <f>D181</f>
        <v>0</v>
      </c>
      <c r="C231" s="331"/>
      <c r="D231" s="327">
        <f t="shared" si="10"/>
        <v>0</v>
      </c>
      <c r="E231" s="327">
        <f t="shared" si="6"/>
        <v>0</v>
      </c>
      <c r="F231" s="332">
        <f>B6</f>
        <v>1000000</v>
      </c>
      <c r="G231" s="339">
        <f t="shared" si="7"/>
        <v>0</v>
      </c>
      <c r="H231" s="327">
        <f t="shared" si="8"/>
        <v>0</v>
      </c>
      <c r="I231" s="340" t="e">
        <f t="shared" si="9"/>
        <v>#DIV/0!</v>
      </c>
    </row>
    <row r="232" spans="1:9" ht="16.5" thickBot="1">
      <c r="A232" s="335" t="str">
        <f>A139</f>
        <v>Other substance (2)</v>
      </c>
      <c r="B232" s="331">
        <f>D182</f>
        <v>0</v>
      </c>
      <c r="C232" s="331"/>
      <c r="D232" s="327">
        <f t="shared" si="10"/>
        <v>0</v>
      </c>
      <c r="E232" s="327">
        <f t="shared" si="6"/>
        <v>0</v>
      </c>
      <c r="F232" s="332">
        <f>B6</f>
        <v>1000000</v>
      </c>
      <c r="G232" s="339">
        <f t="shared" si="7"/>
        <v>0</v>
      </c>
      <c r="H232" s="327">
        <f t="shared" si="8"/>
        <v>0</v>
      </c>
      <c r="I232" s="340" t="e">
        <f t="shared" si="9"/>
        <v>#DIV/0!</v>
      </c>
    </row>
    <row r="233" spans="1:9" ht="16.5" thickBot="1">
      <c r="A233" s="335" t="str">
        <f>A161</f>
        <v>Other substance (3)</v>
      </c>
      <c r="B233" s="331">
        <f>D183</f>
        <v>0</v>
      </c>
      <c r="C233" s="331"/>
      <c r="D233" s="327">
        <f t="shared" si="10"/>
        <v>0</v>
      </c>
      <c r="E233" s="327">
        <f t="shared" si="6"/>
        <v>0</v>
      </c>
      <c r="F233" s="332">
        <f>B6</f>
        <v>1000000</v>
      </c>
      <c r="G233" s="339">
        <f t="shared" si="7"/>
        <v>0</v>
      </c>
      <c r="H233" s="327">
        <f t="shared" si="8"/>
        <v>0</v>
      </c>
      <c r="I233" s="340" t="e">
        <f t="shared" si="9"/>
        <v>#DIV/0!</v>
      </c>
    </row>
    <row r="234" spans="1:9" ht="16.5" thickBot="1">
      <c r="A234" s="335" t="str">
        <f>A162</f>
        <v>Other substance (4)</v>
      </c>
      <c r="B234" s="331">
        <f>D184</f>
        <v>0</v>
      </c>
      <c r="C234" s="331"/>
      <c r="D234" s="327">
        <f t="shared" si="10"/>
        <v>0</v>
      </c>
      <c r="E234" s="327">
        <f t="shared" si="6"/>
        <v>0</v>
      </c>
      <c r="F234" s="332">
        <f>B6</f>
        <v>1000000</v>
      </c>
      <c r="G234" s="339">
        <f t="shared" si="7"/>
        <v>0</v>
      </c>
      <c r="H234" s="327">
        <f t="shared" si="8"/>
        <v>0</v>
      </c>
      <c r="I234" s="340" t="e">
        <f t="shared" si="9"/>
        <v>#DIV/0!</v>
      </c>
    </row>
    <row r="236" ht="15"/>
    <row r="237" ht="15"/>
  </sheetData>
  <sheetProtection password="E6CD" sheet="1" objects="1" scenarios="1" selectLockedCells="1"/>
  <protectedRanges>
    <protectedRange sqref="C2:C46 B2:B4 B6:B17 B19:B29 B31:B41" name="Inputs"/>
    <protectedRange sqref="B5" name="Inputs_1"/>
  </protectedRanges>
  <mergeCells count="18">
    <mergeCell ref="B219:D219"/>
    <mergeCell ref="A103:B103"/>
    <mergeCell ref="A190:G190"/>
    <mergeCell ref="H190:J190"/>
    <mergeCell ref="A217:G217"/>
    <mergeCell ref="H217:J217"/>
    <mergeCell ref="A188:G188"/>
    <mergeCell ref="H188:J188"/>
    <mergeCell ref="A189:G189"/>
    <mergeCell ref="H189:J189"/>
    <mergeCell ref="A109:B109"/>
    <mergeCell ref="G126:G127"/>
    <mergeCell ref="H126:H127"/>
    <mergeCell ref="A187:G187"/>
    <mergeCell ref="B203:H203"/>
    <mergeCell ref="B204:D204"/>
    <mergeCell ref="E204:F204"/>
    <mergeCell ref="G204:H204"/>
  </mergeCells>
  <conditionalFormatting sqref="F39:F48">
    <cfRule type="cellIs" priority="1" dxfId="0" operator="lessThan" stopIfTrue="1">
      <formula>1</formula>
    </cfRule>
    <cfRule type="cellIs" priority="2" dxfId="1" operator="greaterThan" stopIfTrue="1">
      <formula>1</formula>
    </cfRule>
  </conditionalFormatting>
  <dataValidations count="5">
    <dataValidation type="whole" allowBlank="1" showInputMessage="1" showErrorMessage="1" promptTitle="Number of rinsing stages" prompt="Please insert he number of rinsing stages 2 - 4." errorTitle="Rinsing Stages" error="Only whole numbers 2 - 4 are alowed." sqref="E127">
      <formula1>2</formula1>
      <formula2>4</formula2>
    </dataValidation>
    <dataValidation type="whole" allowBlank="1" showInputMessage="1" showErrorMessage="1" promptTitle="Number of rinsing stages" prompt="Please insert the number of rinsing stages 2 - 4." errorTitle="Rinsing stages" error="Only whole numbers 2 - 4 are allowed" sqref="H126:H127">
      <formula1>2</formula1>
      <formula2>4</formula2>
    </dataValidation>
    <dataValidation type="whole" allowBlank="1" showInputMessage="1" showErrorMessage="1" promptTitle="Number of rinsing stages" prompt="Please insert the number of rinsing stages 2 - 4." errorTitle="Rinsing stages" error="Only whole numbers 2 - 4 are allowed." sqref="E151">
      <formula1>2</formula1>
      <formula2>4</formula2>
    </dataValidation>
    <dataValidation type="list" showInputMessage="1" showErrorMessage="1" promptTitle="number of rinsing stages" sqref="C35 B33 B9:C10 B20:B21 C21:C22">
      <formula1>$B$94:$B$96</formula1>
    </dataValidation>
    <dataValidation type="list" allowBlank="1" showInputMessage="1" showErrorMessage="1" promptTitle="Number of rinsing stages" sqref="C34 B32">
      <formula1>$B$94:$B$96</formula1>
    </dataValidation>
  </dataValidations>
  <printOptions/>
  <pageMargins left="0.69" right="0.59" top="0.3937007874015748" bottom="0.3937007874015748" header="0.31496062992125984" footer="0.31496062992125984"/>
  <pageSetup fitToHeight="4" horizontalDpi="600" verticalDpi="600" orientation="landscape" scale="48" r:id="rId5"/>
  <rowBreaks count="2" manualBreakCount="2">
    <brk id="149" max="255" man="1"/>
    <brk id="194" max="255" man="1"/>
  </rowBreaks>
  <drawing r:id="rId4"/>
  <legacyDrawing r:id="rId3"/>
  <oleObjects>
    <oleObject progId="Equation.3" shapeId="582759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9"/>
  <sheetViews>
    <sheetView zoomScale="75" zoomScaleNormal="75" zoomScaleSheetLayoutView="100" workbookViewId="0" topLeftCell="A1">
      <selection activeCell="B2" sqref="B2"/>
    </sheetView>
  </sheetViews>
  <sheetFormatPr defaultColWidth="11.421875" defaultRowHeight="12.75"/>
  <cols>
    <col min="1" max="1" width="34.57421875" style="226" customWidth="1"/>
    <col min="2" max="2" width="23.28125" style="226" customWidth="1"/>
    <col min="3" max="3" width="6.00390625" style="226" customWidth="1"/>
    <col min="4" max="4" width="32.57421875" style="226" customWidth="1"/>
    <col min="5" max="5" width="25.8515625" style="226" customWidth="1"/>
    <col min="6" max="6" width="48.7109375" style="226" customWidth="1"/>
    <col min="7" max="7" width="25.57421875" style="226" customWidth="1"/>
    <col min="8" max="9" width="15.28125" style="226" customWidth="1"/>
    <col min="10" max="10" width="11.421875" style="226" customWidth="1"/>
    <col min="11" max="11" width="9.140625" style="227" customWidth="1"/>
    <col min="12" max="16384" width="9.140625" style="226" customWidth="1"/>
  </cols>
  <sheetData>
    <row r="1" spans="1:11" s="195" customFormat="1" ht="21">
      <c r="A1" s="191" t="s">
        <v>166</v>
      </c>
      <c r="B1" s="192"/>
      <c r="C1" s="192"/>
      <c r="D1" s="193" t="s">
        <v>171</v>
      </c>
      <c r="E1" s="192"/>
      <c r="F1" s="192"/>
      <c r="G1" s="192"/>
      <c r="H1" s="194"/>
      <c r="I1" s="192"/>
      <c r="J1" s="194"/>
      <c r="K1" s="194"/>
    </row>
    <row r="2" spans="1:11" s="195" customFormat="1" ht="12.75">
      <c r="A2" s="196" t="s">
        <v>161</v>
      </c>
      <c r="B2" s="149">
        <v>50</v>
      </c>
      <c r="C2" s="197"/>
      <c r="D2" s="198" t="s">
        <v>172</v>
      </c>
      <c r="E2" s="199"/>
      <c r="F2" s="192"/>
      <c r="G2" s="192"/>
      <c r="H2" s="194"/>
      <c r="I2" s="192"/>
      <c r="J2" s="194"/>
      <c r="K2" s="194"/>
    </row>
    <row r="3" spans="1:11" s="195" customFormat="1" ht="12.75">
      <c r="A3" s="196" t="s">
        <v>160</v>
      </c>
      <c r="B3" s="149">
        <v>1.2</v>
      </c>
      <c r="C3" s="197"/>
      <c r="D3" s="200" t="s">
        <v>16</v>
      </c>
      <c r="E3" s="201">
        <f>B176</f>
        <v>26592</v>
      </c>
      <c r="F3" s="192"/>
      <c r="G3" s="192"/>
      <c r="H3" s="194"/>
      <c r="I3" s="192"/>
      <c r="J3" s="194"/>
      <c r="K3" s="194"/>
    </row>
    <row r="4" spans="1:11" s="195" customFormat="1" ht="12.75">
      <c r="A4" s="196" t="s">
        <v>162</v>
      </c>
      <c r="B4" s="155">
        <v>3</v>
      </c>
      <c r="C4" s="202"/>
      <c r="D4" s="200" t="s">
        <v>29</v>
      </c>
      <c r="E4" s="201">
        <f>B179</f>
        <v>4432</v>
      </c>
      <c r="F4" s="192"/>
      <c r="G4" s="192"/>
      <c r="H4" s="194"/>
      <c r="I4" s="192"/>
      <c r="J4" s="194"/>
      <c r="K4" s="194"/>
    </row>
    <row r="5" spans="1:11" s="195" customFormat="1" ht="12.75">
      <c r="A5" s="196" t="s">
        <v>163</v>
      </c>
      <c r="B5" s="155">
        <v>1000</v>
      </c>
      <c r="C5" s="202"/>
      <c r="D5" s="208" t="str">
        <f>A13</f>
        <v>Other substance (1)</v>
      </c>
      <c r="E5" s="201">
        <f>B177</f>
        <v>0</v>
      </c>
      <c r="F5" s="192"/>
      <c r="G5" s="192"/>
      <c r="H5" s="194"/>
      <c r="I5" s="192"/>
      <c r="J5" s="194"/>
      <c r="K5" s="194"/>
    </row>
    <row r="6" spans="1:11" s="195" customFormat="1" ht="12.75">
      <c r="A6" s="196" t="s">
        <v>168</v>
      </c>
      <c r="B6" s="155">
        <v>1000000</v>
      </c>
      <c r="C6" s="202"/>
      <c r="D6" s="208" t="str">
        <f>A14</f>
        <v>Other substance (2)</v>
      </c>
      <c r="E6" s="201">
        <f>B178</f>
        <v>0</v>
      </c>
      <c r="F6" s="192"/>
      <c r="G6" s="192"/>
      <c r="H6" s="194"/>
      <c r="I6" s="192"/>
      <c r="J6" s="194"/>
      <c r="K6" s="194"/>
    </row>
    <row r="7" spans="1:11" s="195" customFormat="1" ht="12.75">
      <c r="A7" s="204"/>
      <c r="B7" s="158"/>
      <c r="C7" s="192"/>
      <c r="D7" s="200"/>
      <c r="E7" s="201"/>
      <c r="F7" s="192"/>
      <c r="G7" s="192"/>
      <c r="H7" s="194"/>
      <c r="I7" s="192"/>
      <c r="J7" s="194"/>
      <c r="K7" s="194"/>
    </row>
    <row r="8" spans="1:11" s="195" customFormat="1" ht="12.75">
      <c r="A8" s="206" t="s">
        <v>184</v>
      </c>
      <c r="B8" s="160"/>
      <c r="C8" s="192"/>
      <c r="D8" s="344"/>
      <c r="E8" s="341"/>
      <c r="F8" s="192"/>
      <c r="G8" s="192"/>
      <c r="H8" s="194"/>
      <c r="I8" s="192"/>
      <c r="J8" s="194"/>
      <c r="K8" s="194"/>
    </row>
    <row r="9" spans="1:11" s="195" customFormat="1" ht="12.75">
      <c r="A9" s="196" t="s">
        <v>164</v>
      </c>
      <c r="B9" s="189">
        <v>3</v>
      </c>
      <c r="C9" s="207"/>
      <c r="D9" s="198" t="s">
        <v>173</v>
      </c>
      <c r="E9" s="213"/>
      <c r="F9" s="209" t="s">
        <v>178</v>
      </c>
      <c r="G9" s="192"/>
      <c r="H9" s="194"/>
      <c r="I9" s="192"/>
      <c r="J9" s="194"/>
      <c r="K9" s="194"/>
    </row>
    <row r="10" spans="1:11" s="195" customFormat="1" ht="12.75">
      <c r="A10" s="209" t="s">
        <v>187</v>
      </c>
      <c r="B10" s="160"/>
      <c r="C10" s="192"/>
      <c r="D10" s="200" t="s">
        <v>16</v>
      </c>
      <c r="E10" s="201">
        <f>E3*(1-F10)</f>
        <v>26326.079999999998</v>
      </c>
      <c r="F10" s="167">
        <v>0.01</v>
      </c>
      <c r="G10" s="192"/>
      <c r="H10" s="194"/>
      <c r="I10" s="192"/>
      <c r="J10" s="194"/>
      <c r="K10" s="194"/>
    </row>
    <row r="11" spans="1:11" s="195" customFormat="1" ht="12.75">
      <c r="A11" s="196" t="s">
        <v>16</v>
      </c>
      <c r="B11" s="155">
        <v>6</v>
      </c>
      <c r="C11" s="202"/>
      <c r="D11" s="200" t="s">
        <v>29</v>
      </c>
      <c r="E11" s="201">
        <f>E4*(1-F11)</f>
        <v>4387.68</v>
      </c>
      <c r="F11" s="167">
        <v>0.01</v>
      </c>
      <c r="G11" s="192"/>
      <c r="H11" s="194"/>
      <c r="I11" s="192"/>
      <c r="J11" s="194"/>
      <c r="K11" s="194"/>
    </row>
    <row r="12" spans="1:11" s="195" customFormat="1" ht="12.75">
      <c r="A12" s="196" t="s">
        <v>29</v>
      </c>
      <c r="B12" s="155">
        <v>1</v>
      </c>
      <c r="C12" s="202"/>
      <c r="D12" s="208" t="str">
        <f>A13</f>
        <v>Other substance (1)</v>
      </c>
      <c r="E12" s="201">
        <f>E5*(1-F12)</f>
        <v>0</v>
      </c>
      <c r="F12" s="167">
        <v>0</v>
      </c>
      <c r="G12" s="192"/>
      <c r="H12" s="194"/>
      <c r="I12" s="192"/>
      <c r="J12" s="194"/>
      <c r="K12" s="194"/>
    </row>
    <row r="13" spans="1:11" s="195" customFormat="1" ht="12.75">
      <c r="A13" s="163" t="s">
        <v>174</v>
      </c>
      <c r="B13" s="155">
        <v>0</v>
      </c>
      <c r="C13" s="202"/>
      <c r="D13" s="208" t="str">
        <f>A14</f>
        <v>Other substance (2)</v>
      </c>
      <c r="E13" s="201">
        <f>E6*(1-F13)</f>
        <v>0</v>
      </c>
      <c r="F13" s="167">
        <v>0</v>
      </c>
      <c r="G13" s="192"/>
      <c r="H13" s="194"/>
      <c r="I13" s="192"/>
      <c r="J13" s="194"/>
      <c r="K13" s="194"/>
    </row>
    <row r="14" spans="1:11" s="195" customFormat="1" ht="12.75">
      <c r="A14" s="163" t="s">
        <v>175</v>
      </c>
      <c r="B14" s="155">
        <v>0</v>
      </c>
      <c r="C14" s="202"/>
      <c r="D14" s="200"/>
      <c r="E14" s="201"/>
      <c r="F14" s="214"/>
      <c r="G14" s="192"/>
      <c r="H14" s="194"/>
      <c r="I14" s="192"/>
      <c r="J14" s="194"/>
      <c r="K14" s="194"/>
    </row>
    <row r="15" spans="1:11" s="195" customFormat="1" ht="12.75">
      <c r="A15" s="196"/>
      <c r="B15" s="160"/>
      <c r="C15" s="192"/>
      <c r="D15" s="344"/>
      <c r="E15" s="341"/>
      <c r="F15" s="342"/>
      <c r="G15" s="192"/>
      <c r="H15" s="194"/>
      <c r="I15" s="192"/>
      <c r="J15" s="194"/>
      <c r="K15" s="194"/>
    </row>
    <row r="16" spans="1:11" s="195" customFormat="1" ht="12.75">
      <c r="A16" s="196" t="s">
        <v>169</v>
      </c>
      <c r="B16" s="155">
        <v>200</v>
      </c>
      <c r="C16" s="202"/>
      <c r="D16" s="198" t="s">
        <v>179</v>
      </c>
      <c r="E16" s="213"/>
      <c r="F16" s="209" t="s">
        <v>180</v>
      </c>
      <c r="G16" s="192"/>
      <c r="H16" s="194"/>
      <c r="I16" s="192"/>
      <c r="J16" s="194"/>
      <c r="K16" s="194"/>
    </row>
    <row r="17" spans="1:11" s="195" customFormat="1" ht="12.75">
      <c r="A17" s="196" t="s">
        <v>170</v>
      </c>
      <c r="B17" s="155">
        <v>100</v>
      </c>
      <c r="C17" s="202"/>
      <c r="D17" s="200" t="s">
        <v>16</v>
      </c>
      <c r="E17" s="201">
        <f>E10*(1-F17)</f>
        <v>26326.079999999998</v>
      </c>
      <c r="F17" s="167">
        <v>0</v>
      </c>
      <c r="G17" s="192"/>
      <c r="H17" s="194"/>
      <c r="I17" s="192"/>
      <c r="J17" s="194"/>
      <c r="K17" s="194"/>
    </row>
    <row r="18" spans="1:11" s="195" customFormat="1" ht="12.75">
      <c r="A18" s="194"/>
      <c r="B18" s="343"/>
      <c r="C18" s="202"/>
      <c r="D18" s="200" t="s">
        <v>29</v>
      </c>
      <c r="E18" s="201">
        <f>E11*(1-F18)</f>
        <v>3510.1440000000002</v>
      </c>
      <c r="F18" s="167">
        <v>0.2</v>
      </c>
      <c r="G18" s="192"/>
      <c r="H18" s="194"/>
      <c r="I18" s="192"/>
      <c r="J18" s="194"/>
      <c r="K18" s="194"/>
    </row>
    <row r="19" spans="1:11" s="195" customFormat="1" ht="12.75">
      <c r="A19" s="206" t="s">
        <v>185</v>
      </c>
      <c r="B19" s="160"/>
      <c r="C19" s="192"/>
      <c r="D19" s="208" t="str">
        <f>A13</f>
        <v>Other substance (1)</v>
      </c>
      <c r="E19" s="201">
        <f>E12*(1-F19)</f>
        <v>0</v>
      </c>
      <c r="F19" s="167">
        <v>0</v>
      </c>
      <c r="G19" s="192"/>
      <c r="H19" s="194"/>
      <c r="I19" s="192"/>
      <c r="J19" s="194"/>
      <c r="K19" s="194"/>
    </row>
    <row r="20" spans="1:11" s="195" customFormat="1" ht="12.75">
      <c r="A20" s="196" t="s">
        <v>164</v>
      </c>
      <c r="B20" s="189">
        <v>3</v>
      </c>
      <c r="C20" s="192"/>
      <c r="D20" s="208" t="str">
        <f>A14</f>
        <v>Other substance (2)</v>
      </c>
      <c r="E20" s="201">
        <f>E13*(1-F20)</f>
        <v>0</v>
      </c>
      <c r="F20" s="167">
        <v>0</v>
      </c>
      <c r="G20" s="192"/>
      <c r="H20" s="194"/>
      <c r="I20" s="192"/>
      <c r="J20" s="194"/>
      <c r="K20" s="194"/>
    </row>
    <row r="21" spans="1:11" s="195" customFormat="1" ht="12.75">
      <c r="A21" s="209" t="s">
        <v>187</v>
      </c>
      <c r="B21" s="160"/>
      <c r="C21" s="207"/>
      <c r="D21" s="200"/>
      <c r="E21" s="201"/>
      <c r="F21" s="214"/>
      <c r="G21" s="192"/>
      <c r="H21" s="194"/>
      <c r="I21" s="192"/>
      <c r="J21" s="194"/>
      <c r="K21" s="194"/>
    </row>
    <row r="22" spans="1:11" s="195" customFormat="1" ht="12.75">
      <c r="A22" s="196" t="s">
        <v>16</v>
      </c>
      <c r="B22" s="155">
        <v>6</v>
      </c>
      <c r="C22" s="192"/>
      <c r="D22" s="194"/>
      <c r="E22" s="194"/>
      <c r="F22" s="194"/>
      <c r="G22" s="192"/>
      <c r="H22" s="194"/>
      <c r="I22" s="192"/>
      <c r="J22" s="194"/>
      <c r="K22" s="194"/>
    </row>
    <row r="23" spans="1:11" s="195" customFormat="1" ht="12.75">
      <c r="A23" s="196" t="s">
        <v>29</v>
      </c>
      <c r="B23" s="155">
        <v>1</v>
      </c>
      <c r="C23" s="202"/>
      <c r="D23" s="198" t="s">
        <v>181</v>
      </c>
      <c r="E23" s="213"/>
      <c r="F23" s="218" t="s">
        <v>183</v>
      </c>
      <c r="G23" s="209" t="s">
        <v>182</v>
      </c>
      <c r="H23" s="194"/>
      <c r="I23" s="192"/>
      <c r="J23" s="194"/>
      <c r="K23" s="194"/>
    </row>
    <row r="24" spans="1:11" s="195" customFormat="1" ht="12.75">
      <c r="A24" s="210" t="str">
        <f>A13</f>
        <v>Other substance (1)</v>
      </c>
      <c r="B24" s="155">
        <v>0</v>
      </c>
      <c r="C24" s="202"/>
      <c r="D24" s="200" t="s">
        <v>16</v>
      </c>
      <c r="E24" s="219">
        <f>E17/(B6*1000)</f>
        <v>2.6326079999999997E-05</v>
      </c>
      <c r="F24" s="220">
        <f>E24/G24</f>
        <v>0.001316304</v>
      </c>
      <c r="G24" s="172">
        <v>0.02</v>
      </c>
      <c r="H24" s="194"/>
      <c r="I24" s="192"/>
      <c r="J24" s="194"/>
      <c r="K24" s="194"/>
    </row>
    <row r="25" spans="1:11" s="195" customFormat="1" ht="12.75">
      <c r="A25" s="210" t="str">
        <f>A14</f>
        <v>Other substance (2)</v>
      </c>
      <c r="B25" s="155">
        <v>0</v>
      </c>
      <c r="C25" s="202"/>
      <c r="D25" s="200" t="s">
        <v>29</v>
      </c>
      <c r="E25" s="219">
        <f>E18/(B6*1000)</f>
        <v>3.5101440000000004E-06</v>
      </c>
      <c r="F25" s="220">
        <f>E25/G25</f>
        <v>0.001755072</v>
      </c>
      <c r="G25" s="172">
        <v>0.002</v>
      </c>
      <c r="H25" s="194"/>
      <c r="I25" s="192"/>
      <c r="J25" s="194"/>
      <c r="K25" s="194"/>
    </row>
    <row r="26" spans="1:11" s="195" customFormat="1" ht="12.75">
      <c r="A26" s="196"/>
      <c r="B26" s="160"/>
      <c r="C26" s="202"/>
      <c r="D26" s="208" t="str">
        <f>A13</f>
        <v>Other substance (1)</v>
      </c>
      <c r="E26" s="219">
        <f>E19/(B6*1000)</f>
        <v>0</v>
      </c>
      <c r="F26" s="220" t="e">
        <f>E26/G26</f>
        <v>#DIV/0!</v>
      </c>
      <c r="G26" s="172">
        <v>0</v>
      </c>
      <c r="H26" s="194"/>
      <c r="I26" s="192"/>
      <c r="J26" s="194"/>
      <c r="K26" s="194"/>
    </row>
    <row r="27" spans="1:11" s="195" customFormat="1" ht="12.75">
      <c r="A27" s="196" t="s">
        <v>169</v>
      </c>
      <c r="B27" s="155">
        <v>200</v>
      </c>
      <c r="C27" s="192"/>
      <c r="D27" s="208" t="str">
        <f>A14</f>
        <v>Other substance (2)</v>
      </c>
      <c r="E27" s="219">
        <f>E20/(B6*1000)</f>
        <v>0</v>
      </c>
      <c r="F27" s="220" t="e">
        <f>E27/G27</f>
        <v>#DIV/0!</v>
      </c>
      <c r="G27" s="167">
        <v>0</v>
      </c>
      <c r="H27" s="194"/>
      <c r="I27" s="192"/>
      <c r="J27" s="194"/>
      <c r="K27" s="194"/>
    </row>
    <row r="28" spans="1:11" s="195" customFormat="1" ht="12.75">
      <c r="A28" s="196" t="s">
        <v>170</v>
      </c>
      <c r="B28" s="155">
        <v>100</v>
      </c>
      <c r="C28" s="202"/>
      <c r="D28" s="194"/>
      <c r="E28" s="194"/>
      <c r="F28" s="194"/>
      <c r="G28" s="192"/>
      <c r="H28" s="194"/>
      <c r="I28" s="192"/>
      <c r="J28" s="194"/>
      <c r="K28" s="194"/>
    </row>
    <row r="29" spans="1:11" s="195" customFormat="1" ht="12.75">
      <c r="A29" s="194"/>
      <c r="B29" s="194"/>
      <c r="C29" s="202"/>
      <c r="D29" s="194"/>
      <c r="E29" s="194"/>
      <c r="F29" s="194"/>
      <c r="G29" s="192"/>
      <c r="H29" s="194"/>
      <c r="I29" s="192"/>
      <c r="J29" s="194"/>
      <c r="K29" s="194"/>
    </row>
    <row r="30" spans="1:11" s="195" customFormat="1" ht="12.75">
      <c r="A30" s="194"/>
      <c r="B30" s="194"/>
      <c r="C30" s="202"/>
      <c r="D30" s="194"/>
      <c r="E30" s="194"/>
      <c r="F30" s="194"/>
      <c r="G30" s="192"/>
      <c r="H30" s="194"/>
      <c r="I30" s="192"/>
      <c r="J30" s="194"/>
      <c r="K30" s="194"/>
    </row>
    <row r="31" spans="1:11" s="195" customFormat="1" ht="12.75">
      <c r="A31" s="222"/>
      <c r="B31" s="222"/>
      <c r="C31" s="192"/>
      <c r="D31" s="194"/>
      <c r="E31" s="194"/>
      <c r="F31" s="194"/>
      <c r="G31" s="192"/>
      <c r="H31" s="194"/>
      <c r="I31" s="192"/>
      <c r="J31" s="194"/>
      <c r="K31" s="194"/>
    </row>
    <row r="32" spans="1:11" s="195" customFormat="1" ht="12.75">
      <c r="A32" s="222"/>
      <c r="B32" s="222"/>
      <c r="C32" s="192"/>
      <c r="D32" s="344"/>
      <c r="E32" s="341"/>
      <c r="F32" s="342"/>
      <c r="G32" s="192"/>
      <c r="H32" s="194"/>
      <c r="I32" s="192"/>
      <c r="J32" s="194"/>
      <c r="K32" s="194"/>
    </row>
    <row r="33" spans="1:11" s="195" customFormat="1" ht="12.75">
      <c r="A33" s="222"/>
      <c r="B33" s="222"/>
      <c r="C33" s="207"/>
      <c r="D33" s="194"/>
      <c r="E33" s="194"/>
      <c r="F33" s="194"/>
      <c r="G33" s="192"/>
      <c r="H33" s="194"/>
      <c r="I33" s="192"/>
      <c r="J33" s="194"/>
      <c r="K33" s="194"/>
    </row>
    <row r="34" spans="2:11" s="195" customFormat="1" ht="12.75">
      <c r="B34" s="222"/>
      <c r="C34" s="192"/>
      <c r="D34" s="194"/>
      <c r="E34" s="194"/>
      <c r="F34" s="194"/>
      <c r="G34" s="192"/>
      <c r="H34" s="194"/>
      <c r="I34" s="192"/>
      <c r="J34" s="194"/>
      <c r="K34" s="194"/>
    </row>
    <row r="35" spans="1:11" s="195" customFormat="1" ht="12.75">
      <c r="A35" s="222"/>
      <c r="B35" s="222"/>
      <c r="C35" s="202"/>
      <c r="D35" s="204"/>
      <c r="E35" s="341"/>
      <c r="F35" s="342"/>
      <c r="G35" s="192"/>
      <c r="H35" s="194"/>
      <c r="I35" s="192"/>
      <c r="J35" s="194"/>
      <c r="K35" s="194"/>
    </row>
    <row r="36" spans="1:11" s="195" customFormat="1" ht="12.75">
      <c r="A36" s="222"/>
      <c r="B36" s="222"/>
      <c r="C36" s="202"/>
      <c r="D36" s="204"/>
      <c r="E36" s="341"/>
      <c r="F36" s="342"/>
      <c r="G36" s="192"/>
      <c r="H36" s="194"/>
      <c r="I36" s="192"/>
      <c r="J36" s="194"/>
      <c r="K36" s="194"/>
    </row>
    <row r="37" spans="1:11" s="195" customFormat="1" ht="12.75">
      <c r="A37" s="222"/>
      <c r="B37" s="222"/>
      <c r="C37" s="202"/>
      <c r="D37" s="204"/>
      <c r="E37" s="212"/>
      <c r="F37" s="217"/>
      <c r="G37" s="192"/>
      <c r="H37" s="194"/>
      <c r="I37" s="192"/>
      <c r="J37" s="194"/>
      <c r="K37" s="194"/>
    </row>
    <row r="38" spans="1:11" s="195" customFormat="1" ht="12.75">
      <c r="A38" s="222"/>
      <c r="B38" s="222"/>
      <c r="C38" s="202"/>
      <c r="D38" s="194"/>
      <c r="E38" s="194"/>
      <c r="F38" s="194"/>
      <c r="G38" s="194"/>
      <c r="H38" s="194"/>
      <c r="I38" s="192"/>
      <c r="J38" s="194"/>
      <c r="K38" s="194"/>
    </row>
    <row r="39" spans="1:11" s="195" customFormat="1" ht="12.75">
      <c r="A39" s="222"/>
      <c r="B39" s="222"/>
      <c r="C39" s="202"/>
      <c r="D39" s="194"/>
      <c r="E39" s="194"/>
      <c r="F39" s="194"/>
      <c r="G39" s="194"/>
      <c r="H39" s="194"/>
      <c r="I39" s="192"/>
      <c r="J39" s="194"/>
      <c r="K39" s="194"/>
    </row>
    <row r="40" spans="1:11" s="195" customFormat="1" ht="12.75">
      <c r="A40" s="221" t="s">
        <v>186</v>
      </c>
      <c r="B40" s="222"/>
      <c r="C40" s="202"/>
      <c r="D40" s="194"/>
      <c r="E40" s="194"/>
      <c r="F40" s="194"/>
      <c r="G40" s="194"/>
      <c r="H40" s="194"/>
      <c r="I40" s="192"/>
      <c r="J40" s="194"/>
      <c r="K40" s="194"/>
    </row>
    <row r="41" spans="1:11" s="195" customFormat="1" ht="12.75">
      <c r="A41" s="222"/>
      <c r="B41" s="222"/>
      <c r="C41" s="202"/>
      <c r="D41" s="194"/>
      <c r="E41" s="194"/>
      <c r="F41" s="194"/>
      <c r="G41" s="194"/>
      <c r="H41" s="194"/>
      <c r="I41" s="192"/>
      <c r="J41" s="194"/>
      <c r="K41" s="194"/>
    </row>
    <row r="42" spans="1:11" s="195" customFormat="1" ht="12.75">
      <c r="A42" s="222"/>
      <c r="B42" s="222"/>
      <c r="C42" s="192"/>
      <c r="D42" s="194"/>
      <c r="E42" s="194"/>
      <c r="F42" s="194"/>
      <c r="G42" s="194"/>
      <c r="H42" s="194"/>
      <c r="I42" s="192"/>
      <c r="J42" s="194"/>
      <c r="K42" s="194"/>
    </row>
    <row r="43" spans="1:11" s="195" customFormat="1" ht="12.75">
      <c r="A43" s="222"/>
      <c r="B43" s="222"/>
      <c r="C43" s="202"/>
      <c r="D43" s="344"/>
      <c r="E43" s="345"/>
      <c r="F43" s="346"/>
      <c r="G43" s="347"/>
      <c r="H43" s="194"/>
      <c r="I43" s="192"/>
      <c r="J43" s="194"/>
      <c r="K43" s="194"/>
    </row>
    <row r="44" spans="1:11" s="195" customFormat="1" ht="12.75">
      <c r="A44" s="222"/>
      <c r="B44" s="222"/>
      <c r="C44" s="202"/>
      <c r="D44" s="344"/>
      <c r="E44" s="345"/>
      <c r="F44" s="346"/>
      <c r="G44" s="347"/>
      <c r="H44" s="194"/>
      <c r="I44" s="192"/>
      <c r="J44" s="194"/>
      <c r="K44" s="194"/>
    </row>
    <row r="45" spans="1:11" s="195" customFormat="1" ht="12.75">
      <c r="A45" s="222"/>
      <c r="B45" s="222"/>
      <c r="C45" s="202"/>
      <c r="D45" s="194"/>
      <c r="E45" s="194"/>
      <c r="F45" s="194"/>
      <c r="G45" s="194"/>
      <c r="H45" s="194"/>
      <c r="I45" s="192"/>
      <c r="J45" s="194"/>
      <c r="K45" s="194"/>
    </row>
    <row r="46" spans="1:11" s="195" customFormat="1" ht="12.75">
      <c r="A46" s="194"/>
      <c r="B46" s="192"/>
      <c r="C46" s="192"/>
      <c r="D46" s="194"/>
      <c r="E46" s="194"/>
      <c r="F46" s="194"/>
      <c r="G46" s="194"/>
      <c r="H46" s="194"/>
      <c r="I46" s="192"/>
      <c r="J46" s="194"/>
      <c r="K46" s="194"/>
    </row>
    <row r="47" spans="1:11" s="195" customFormat="1" ht="12.75">
      <c r="A47" s="194"/>
      <c r="B47" s="192"/>
      <c r="C47" s="192"/>
      <c r="D47" s="204"/>
      <c r="E47" s="345"/>
      <c r="F47" s="346"/>
      <c r="G47" s="342"/>
      <c r="H47" s="194"/>
      <c r="I47" s="192"/>
      <c r="J47" s="194"/>
      <c r="K47" s="194"/>
    </row>
    <row r="48" spans="1:11" s="195" customFormat="1" ht="12.75">
      <c r="A48" s="194"/>
      <c r="B48" s="192"/>
      <c r="C48" s="192"/>
      <c r="D48" s="204"/>
      <c r="E48" s="345"/>
      <c r="F48" s="346"/>
      <c r="G48" s="342"/>
      <c r="H48" s="194"/>
      <c r="I48" s="192"/>
      <c r="J48" s="194"/>
      <c r="K48" s="194"/>
    </row>
    <row r="49" spans="1:11" s="195" customFormat="1" ht="12.75">
      <c r="A49" s="194"/>
      <c r="B49" s="192"/>
      <c r="C49" s="192"/>
      <c r="D49" s="192"/>
      <c r="E49" s="192"/>
      <c r="F49" s="192"/>
      <c r="G49" s="192"/>
      <c r="H49" s="194"/>
      <c r="I49" s="192"/>
      <c r="J49" s="194"/>
      <c r="K49" s="194"/>
    </row>
    <row r="50" spans="2:11" s="195" customFormat="1" ht="12.75">
      <c r="B50" s="192"/>
      <c r="C50" s="192"/>
      <c r="D50" s="192"/>
      <c r="E50" s="192"/>
      <c r="F50" s="192"/>
      <c r="G50" s="192"/>
      <c r="H50" s="192"/>
      <c r="I50" s="192"/>
      <c r="J50" s="194"/>
      <c r="K50" s="194"/>
    </row>
    <row r="51" spans="1:11" s="195" customFormat="1" ht="12.75">
      <c r="A51" s="194"/>
      <c r="B51" s="192"/>
      <c r="C51" s="192"/>
      <c r="D51" s="192"/>
      <c r="E51" s="192"/>
      <c r="F51" s="192"/>
      <c r="G51" s="192"/>
      <c r="H51" s="192"/>
      <c r="I51" s="192"/>
      <c r="J51" s="194"/>
      <c r="K51" s="194"/>
    </row>
    <row r="52" spans="1:11" s="195" customFormat="1" ht="12.75">
      <c r="A52" s="194"/>
      <c r="B52" s="192"/>
      <c r="C52" s="192"/>
      <c r="D52" s="192"/>
      <c r="E52" s="192"/>
      <c r="F52" s="192"/>
      <c r="G52" s="192"/>
      <c r="H52" s="192"/>
      <c r="I52" s="192"/>
      <c r="J52" s="194"/>
      <c r="K52" s="194"/>
    </row>
    <row r="53" spans="1:11" s="195" customFormat="1" ht="12.75">
      <c r="A53" s="194"/>
      <c r="B53" s="192"/>
      <c r="C53" s="192"/>
      <c r="D53" s="192"/>
      <c r="E53" s="192"/>
      <c r="F53" s="192"/>
      <c r="G53" s="192"/>
      <c r="H53" s="192"/>
      <c r="I53" s="192"/>
      <c r="J53" s="194"/>
      <c r="K53" s="194"/>
    </row>
    <row r="54" spans="1:11" s="195" customFormat="1" ht="12.75">
      <c r="A54" s="194"/>
      <c r="B54" s="192"/>
      <c r="C54" s="192"/>
      <c r="D54" s="192"/>
      <c r="E54" s="192"/>
      <c r="F54" s="192"/>
      <c r="G54" s="192"/>
      <c r="H54" s="192"/>
      <c r="I54" s="192"/>
      <c r="J54" s="194"/>
      <c r="K54" s="194"/>
    </row>
    <row r="55" spans="1:11" s="195" customFormat="1" ht="12.75">
      <c r="A55" s="194"/>
      <c r="B55" s="192"/>
      <c r="C55" s="192"/>
      <c r="D55" s="192"/>
      <c r="E55" s="192"/>
      <c r="F55" s="192"/>
      <c r="G55" s="192"/>
      <c r="H55" s="192"/>
      <c r="I55" s="192"/>
      <c r="J55" s="194"/>
      <c r="K55" s="194"/>
    </row>
    <row r="56" spans="1:11" s="195" customFormat="1" ht="12.75">
      <c r="A56" s="194"/>
      <c r="B56" s="192"/>
      <c r="C56" s="192"/>
      <c r="D56" s="192"/>
      <c r="E56" s="192"/>
      <c r="F56" s="192"/>
      <c r="G56" s="192"/>
      <c r="H56" s="192"/>
      <c r="I56" s="192"/>
      <c r="J56" s="194"/>
      <c r="K56" s="194"/>
    </row>
    <row r="57" spans="1:11" s="195" customFormat="1" ht="12.75">
      <c r="A57" s="194"/>
      <c r="B57" s="192"/>
      <c r="C57" s="192"/>
      <c r="D57" s="192"/>
      <c r="E57" s="192"/>
      <c r="F57" s="192"/>
      <c r="G57" s="192"/>
      <c r="H57" s="192"/>
      <c r="I57" s="192"/>
      <c r="J57" s="194"/>
      <c r="K57" s="194"/>
    </row>
    <row r="58" spans="1:11" s="195" customFormat="1" ht="12.75">
      <c r="A58" s="194"/>
      <c r="B58" s="192"/>
      <c r="C58" s="192"/>
      <c r="D58" s="192"/>
      <c r="E58" s="192"/>
      <c r="F58" s="192"/>
      <c r="G58" s="192"/>
      <c r="H58" s="192"/>
      <c r="I58" s="192"/>
      <c r="J58" s="194"/>
      <c r="K58" s="194"/>
    </row>
    <row r="59" spans="1:11" s="195" customFormat="1" ht="12.75">
      <c r="A59" s="194"/>
      <c r="B59" s="192"/>
      <c r="C59" s="192"/>
      <c r="D59" s="192"/>
      <c r="E59" s="192"/>
      <c r="F59" s="192"/>
      <c r="G59" s="192"/>
      <c r="H59" s="192"/>
      <c r="I59" s="192"/>
      <c r="J59" s="194"/>
      <c r="K59" s="194"/>
    </row>
    <row r="60" spans="1:11" s="195" customFormat="1" ht="12.75">
      <c r="A60" s="194"/>
      <c r="B60" s="192"/>
      <c r="C60" s="192"/>
      <c r="D60" s="192"/>
      <c r="E60" s="192"/>
      <c r="F60" s="192"/>
      <c r="G60" s="192"/>
      <c r="H60" s="192"/>
      <c r="I60" s="192"/>
      <c r="J60" s="194"/>
      <c r="K60" s="194"/>
    </row>
    <row r="61" spans="1:11" s="195" customFormat="1" ht="12.75">
      <c r="A61" s="194"/>
      <c r="B61" s="192"/>
      <c r="C61" s="192"/>
      <c r="D61" s="192"/>
      <c r="E61" s="192"/>
      <c r="F61" s="192"/>
      <c r="G61" s="192"/>
      <c r="H61" s="192"/>
      <c r="I61" s="192"/>
      <c r="J61" s="194"/>
      <c r="K61" s="194"/>
    </row>
    <row r="62" spans="1:11" s="195" customFormat="1" ht="12.75">
      <c r="A62" s="194"/>
      <c r="B62" s="192"/>
      <c r="C62" s="192"/>
      <c r="D62" s="192"/>
      <c r="E62" s="192"/>
      <c r="F62" s="192"/>
      <c r="G62" s="192"/>
      <c r="H62" s="192"/>
      <c r="I62" s="192"/>
      <c r="J62" s="194"/>
      <c r="K62" s="194"/>
    </row>
    <row r="63" spans="1:11" s="224" customFormat="1" ht="12.75">
      <c r="A63" s="222"/>
      <c r="B63" s="223"/>
      <c r="C63" s="223"/>
      <c r="D63" s="223"/>
      <c r="E63" s="223"/>
      <c r="F63" s="223"/>
      <c r="G63" s="223"/>
      <c r="H63" s="223"/>
      <c r="I63" s="223"/>
      <c r="J63" s="222"/>
      <c r="K63" s="222"/>
    </row>
    <row r="64" spans="1:11" s="224" customFormat="1" ht="12.75">
      <c r="A64" s="222"/>
      <c r="B64" s="223"/>
      <c r="C64" s="223"/>
      <c r="D64" s="223"/>
      <c r="E64" s="223"/>
      <c r="F64" s="223"/>
      <c r="G64" s="223"/>
      <c r="H64" s="223"/>
      <c r="I64" s="223"/>
      <c r="J64" s="222"/>
      <c r="K64" s="222"/>
    </row>
    <row r="65" spans="1:11" s="224" customFormat="1" ht="12.75">
      <c r="A65" s="222"/>
      <c r="B65" s="223"/>
      <c r="C65" s="223"/>
      <c r="D65" s="223"/>
      <c r="E65" s="223"/>
      <c r="F65" s="223"/>
      <c r="G65" s="223"/>
      <c r="H65" s="223"/>
      <c r="I65" s="223"/>
      <c r="J65" s="222"/>
      <c r="K65" s="222"/>
    </row>
    <row r="66" spans="1:11" s="224" customFormat="1" ht="12.75">
      <c r="A66" s="222"/>
      <c r="B66" s="223"/>
      <c r="C66" s="223"/>
      <c r="D66" s="223"/>
      <c r="E66" s="223"/>
      <c r="F66" s="223"/>
      <c r="G66" s="223"/>
      <c r="H66" s="223"/>
      <c r="I66" s="223"/>
      <c r="J66" s="222"/>
      <c r="K66" s="222"/>
    </row>
    <row r="67" spans="1:11" s="224" customFormat="1" ht="12.75">
      <c r="A67" s="222"/>
      <c r="B67" s="223"/>
      <c r="C67" s="223"/>
      <c r="D67" s="223"/>
      <c r="E67" s="223"/>
      <c r="F67" s="223"/>
      <c r="G67" s="223"/>
      <c r="H67" s="223"/>
      <c r="I67" s="223"/>
      <c r="J67" s="222"/>
      <c r="K67" s="222"/>
    </row>
    <row r="68" spans="1:11" s="224" customFormat="1" ht="12.75">
      <c r="A68" s="222"/>
      <c r="B68" s="223"/>
      <c r="C68" s="223"/>
      <c r="D68" s="223"/>
      <c r="E68" s="223"/>
      <c r="F68" s="223"/>
      <c r="G68" s="223"/>
      <c r="H68" s="223"/>
      <c r="I68" s="223"/>
      <c r="J68" s="222"/>
      <c r="K68" s="222"/>
    </row>
    <row r="69" spans="1:11" s="224" customFormat="1" ht="12.75">
      <c r="A69" s="222"/>
      <c r="B69" s="223"/>
      <c r="C69" s="223"/>
      <c r="D69" s="223"/>
      <c r="E69" s="223"/>
      <c r="F69" s="223"/>
      <c r="G69" s="223"/>
      <c r="H69" s="223"/>
      <c r="I69" s="223"/>
      <c r="J69" s="222"/>
      <c r="K69" s="222"/>
    </row>
    <row r="70" spans="1:11" s="224" customFormat="1" ht="12.75">
      <c r="A70" s="222"/>
      <c r="B70" s="223"/>
      <c r="C70" s="223"/>
      <c r="D70" s="223"/>
      <c r="E70" s="223"/>
      <c r="F70" s="223"/>
      <c r="G70" s="223"/>
      <c r="H70" s="223"/>
      <c r="I70" s="223"/>
      <c r="J70" s="222"/>
      <c r="K70" s="222"/>
    </row>
    <row r="71" spans="1:11" s="224" customFormat="1" ht="12.75">
      <c r="A71" s="222"/>
      <c r="B71" s="223"/>
      <c r="C71" s="223"/>
      <c r="D71" s="223"/>
      <c r="E71" s="223"/>
      <c r="F71" s="223"/>
      <c r="G71" s="223"/>
      <c r="H71" s="223"/>
      <c r="I71" s="223"/>
      <c r="J71" s="222"/>
      <c r="K71" s="222"/>
    </row>
    <row r="72" spans="1:11" s="224" customFormat="1" ht="12.75">
      <c r="A72" s="222"/>
      <c r="B72" s="223"/>
      <c r="C72" s="223"/>
      <c r="D72" s="223"/>
      <c r="E72" s="223"/>
      <c r="F72" s="223"/>
      <c r="G72" s="223"/>
      <c r="H72" s="223"/>
      <c r="I72" s="223"/>
      <c r="J72" s="222"/>
      <c r="K72" s="222"/>
    </row>
    <row r="73" spans="1:11" s="224" customFormat="1" ht="12.75">
      <c r="A73" s="222"/>
      <c r="B73" s="223"/>
      <c r="C73" s="223"/>
      <c r="D73" s="223"/>
      <c r="E73" s="223"/>
      <c r="F73" s="223"/>
      <c r="G73" s="223"/>
      <c r="H73" s="223"/>
      <c r="I73" s="223"/>
      <c r="J73" s="222"/>
      <c r="K73" s="222"/>
    </row>
    <row r="74" spans="1:11" s="224" customFormat="1" ht="12.75">
      <c r="A74" s="222"/>
      <c r="B74" s="223"/>
      <c r="C74" s="223"/>
      <c r="D74" s="223"/>
      <c r="E74" s="223"/>
      <c r="F74" s="223"/>
      <c r="G74" s="223"/>
      <c r="H74" s="223"/>
      <c r="I74" s="223"/>
      <c r="J74" s="222"/>
      <c r="K74" s="222"/>
    </row>
    <row r="75" spans="1:11" s="224" customFormat="1" ht="12.75">
      <c r="A75" s="222"/>
      <c r="B75" s="223"/>
      <c r="C75" s="223"/>
      <c r="D75" s="223"/>
      <c r="E75" s="223"/>
      <c r="F75" s="223"/>
      <c r="G75" s="223"/>
      <c r="H75" s="223"/>
      <c r="I75" s="223"/>
      <c r="J75" s="222"/>
      <c r="K75" s="222"/>
    </row>
    <row r="76" spans="1:11" s="224" customFormat="1" ht="12.75">
      <c r="A76" s="222"/>
      <c r="B76" s="223"/>
      <c r="C76" s="223"/>
      <c r="D76" s="223"/>
      <c r="E76" s="223"/>
      <c r="F76" s="223"/>
      <c r="G76" s="223"/>
      <c r="H76" s="223"/>
      <c r="I76" s="223"/>
      <c r="J76" s="222"/>
      <c r="K76" s="222"/>
    </row>
    <row r="77" spans="1:11" s="224" customFormat="1" ht="12.75">
      <c r="A77" s="222"/>
      <c r="B77" s="223"/>
      <c r="C77" s="223"/>
      <c r="D77" s="223"/>
      <c r="E77" s="223"/>
      <c r="F77" s="223"/>
      <c r="G77" s="223"/>
      <c r="H77" s="223"/>
      <c r="I77" s="223"/>
      <c r="J77" s="222"/>
      <c r="K77" s="222"/>
    </row>
    <row r="78" spans="1:11" s="224" customFormat="1" ht="12.75">
      <c r="A78" s="222"/>
      <c r="B78" s="225">
        <v>2</v>
      </c>
      <c r="C78" s="225"/>
      <c r="D78" s="223"/>
      <c r="E78" s="223"/>
      <c r="F78" s="223"/>
      <c r="G78" s="223"/>
      <c r="H78" s="223"/>
      <c r="I78" s="223"/>
      <c r="J78" s="222"/>
      <c r="K78" s="222"/>
    </row>
    <row r="79" spans="1:11" s="224" customFormat="1" ht="12.75">
      <c r="A79" s="222"/>
      <c r="B79" s="225">
        <v>3</v>
      </c>
      <c r="C79" s="225"/>
      <c r="D79" s="223"/>
      <c r="E79" s="223"/>
      <c r="F79" s="223"/>
      <c r="G79" s="223"/>
      <c r="H79" s="223"/>
      <c r="I79" s="223"/>
      <c r="J79" s="222"/>
      <c r="K79" s="222"/>
    </row>
    <row r="80" spans="1:11" s="224" customFormat="1" ht="12.75">
      <c r="A80" s="222"/>
      <c r="B80" s="225">
        <v>4</v>
      </c>
      <c r="C80" s="225"/>
      <c r="D80" s="223"/>
      <c r="E80" s="223"/>
      <c r="F80" s="223"/>
      <c r="G80" s="223"/>
      <c r="H80" s="223"/>
      <c r="I80" s="223"/>
      <c r="J80" s="222"/>
      <c r="K80" s="222"/>
    </row>
    <row r="81" spans="1:11" s="224" customFormat="1" ht="12.75">
      <c r="A81" s="222"/>
      <c r="B81" s="223"/>
      <c r="C81" s="223"/>
      <c r="D81" s="223"/>
      <c r="E81" s="223"/>
      <c r="F81" s="223"/>
      <c r="G81" s="223"/>
      <c r="H81" s="223"/>
      <c r="I81" s="223"/>
      <c r="J81" s="222"/>
      <c r="K81" s="222"/>
    </row>
    <row r="82" ht="15.75" hidden="1">
      <c r="F82" s="228" t="s">
        <v>20</v>
      </c>
    </row>
    <row r="83" spans="6:7" ht="19.5" hidden="1">
      <c r="F83" s="229" t="s">
        <v>125</v>
      </c>
      <c r="G83" s="230">
        <v>0.049033</v>
      </c>
    </row>
    <row r="84" spans="6:7" ht="15" hidden="1">
      <c r="F84" s="229" t="s">
        <v>16</v>
      </c>
      <c r="G84" s="230">
        <v>0.039999</v>
      </c>
    </row>
    <row r="85" spans="6:7" ht="19.5" hidden="1">
      <c r="F85" s="229" t="s">
        <v>126</v>
      </c>
      <c r="G85" s="230">
        <v>0.156105</v>
      </c>
    </row>
    <row r="86" ht="15" hidden="1"/>
    <row r="87" ht="15.75" hidden="1">
      <c r="A87" s="320" t="s">
        <v>12</v>
      </c>
    </row>
    <row r="88" ht="15.75" hidden="1">
      <c r="E88" s="232" t="s">
        <v>21</v>
      </c>
    </row>
    <row r="89" spans="1:8" ht="47.25" hidden="1">
      <c r="A89" s="233" t="s">
        <v>11</v>
      </c>
      <c r="B89" s="233" t="s">
        <v>9</v>
      </c>
      <c r="C89" s="233"/>
      <c r="D89" s="233" t="s">
        <v>10</v>
      </c>
      <c r="E89" s="348" t="s">
        <v>14</v>
      </c>
      <c r="F89" s="233" t="s">
        <v>19</v>
      </c>
      <c r="G89" s="233" t="s">
        <v>17</v>
      </c>
      <c r="H89" s="233" t="s">
        <v>18</v>
      </c>
    </row>
    <row r="90" spans="1:8" ht="19.5" hidden="1">
      <c r="A90" s="229" t="s">
        <v>0</v>
      </c>
      <c r="B90" s="229">
        <v>150</v>
      </c>
      <c r="C90" s="229"/>
      <c r="D90" s="229" t="s">
        <v>142</v>
      </c>
      <c r="E90" s="235">
        <v>0.15</v>
      </c>
      <c r="F90" s="236">
        <f>B90*E90</f>
        <v>22.5</v>
      </c>
      <c r="G90" s="229">
        <f>F90*G83</f>
        <v>1.1032425</v>
      </c>
      <c r="H90" s="229" t="s">
        <v>143</v>
      </c>
    </row>
    <row r="91" spans="1:8" ht="20.25" hidden="1">
      <c r="A91" s="229" t="s">
        <v>1</v>
      </c>
      <c r="B91" s="229">
        <v>50</v>
      </c>
      <c r="C91" s="229"/>
      <c r="D91" s="229" t="s">
        <v>144</v>
      </c>
      <c r="E91" s="235">
        <v>0.3</v>
      </c>
      <c r="F91" s="236">
        <f>B91*E91</f>
        <v>15</v>
      </c>
      <c r="G91" s="229">
        <f>F91*G84</f>
        <v>0.599985</v>
      </c>
      <c r="H91" s="229" t="s">
        <v>16</v>
      </c>
    </row>
    <row r="92" spans="5:6" ht="15" hidden="1">
      <c r="E92" s="237"/>
      <c r="F92" s="238"/>
    </row>
    <row r="93" spans="5:6" ht="15" hidden="1">
      <c r="E93" s="237"/>
      <c r="F93" s="238"/>
    </row>
    <row r="94" spans="1:6" ht="31.5" hidden="1">
      <c r="A94" s="320" t="s">
        <v>13</v>
      </c>
      <c r="E94" s="237"/>
      <c r="F94" s="238"/>
    </row>
    <row r="95" spans="1:8" ht="19.5" hidden="1">
      <c r="A95" s="229" t="s">
        <v>2</v>
      </c>
      <c r="B95" s="229">
        <v>0</v>
      </c>
      <c r="C95" s="229"/>
      <c r="D95" s="229" t="s">
        <v>145</v>
      </c>
      <c r="E95" s="235">
        <v>0.3</v>
      </c>
      <c r="F95" s="236">
        <f aca="true" t="shared" si="0" ref="F95:F101">B95*E95</f>
        <v>0</v>
      </c>
      <c r="G95" s="229">
        <v>0</v>
      </c>
      <c r="H95" s="229" t="s">
        <v>15</v>
      </c>
    </row>
    <row r="96" spans="1:8" ht="20.25" hidden="1">
      <c r="A96" s="229" t="s">
        <v>3</v>
      </c>
      <c r="B96" s="229">
        <v>0</v>
      </c>
      <c r="C96" s="229"/>
      <c r="D96" s="229" t="s">
        <v>144</v>
      </c>
      <c r="E96" s="235">
        <v>0.15</v>
      </c>
      <c r="F96" s="236">
        <f t="shared" si="0"/>
        <v>0</v>
      </c>
      <c r="G96" s="229">
        <v>0</v>
      </c>
      <c r="H96" s="229" t="s">
        <v>15</v>
      </c>
    </row>
    <row r="97" spans="1:8" ht="19.5" hidden="1">
      <c r="A97" s="229" t="s">
        <v>4</v>
      </c>
      <c r="B97" s="229">
        <v>100</v>
      </c>
      <c r="C97" s="229"/>
      <c r="D97" s="229" t="s">
        <v>145</v>
      </c>
      <c r="E97" s="235">
        <v>0.2</v>
      </c>
      <c r="F97" s="236">
        <f t="shared" si="0"/>
        <v>20</v>
      </c>
      <c r="G97" s="229">
        <f>F97*G85</f>
        <v>3.1220999999999997</v>
      </c>
      <c r="H97" s="229" t="s">
        <v>126</v>
      </c>
    </row>
    <row r="98" spans="1:8" ht="20.25" hidden="1">
      <c r="A98" s="229" t="s">
        <v>5</v>
      </c>
      <c r="B98" s="229">
        <v>50</v>
      </c>
      <c r="C98" s="229"/>
      <c r="D98" s="229" t="s">
        <v>144</v>
      </c>
      <c r="E98" s="235">
        <v>0.1</v>
      </c>
      <c r="F98" s="236">
        <f t="shared" si="0"/>
        <v>5</v>
      </c>
      <c r="G98" s="229">
        <f>F98*G84</f>
        <v>0.199995</v>
      </c>
      <c r="H98" s="229" t="s">
        <v>16</v>
      </c>
    </row>
    <row r="99" spans="1:8" ht="19.5" hidden="1">
      <c r="A99" s="229" t="s">
        <v>6</v>
      </c>
      <c r="B99" s="229">
        <v>50</v>
      </c>
      <c r="C99" s="229"/>
      <c r="D99" s="229" t="s">
        <v>142</v>
      </c>
      <c r="E99" s="235">
        <v>0.6</v>
      </c>
      <c r="F99" s="236">
        <f t="shared" si="0"/>
        <v>30</v>
      </c>
      <c r="G99" s="229">
        <f>F99*G83</f>
        <v>1.47099</v>
      </c>
      <c r="H99" s="229" t="s">
        <v>143</v>
      </c>
    </row>
    <row r="100" spans="1:8" ht="19.5" hidden="1">
      <c r="A100" s="229" t="s">
        <v>7</v>
      </c>
      <c r="B100" s="229">
        <v>50</v>
      </c>
      <c r="C100" s="229"/>
      <c r="D100" s="229" t="s">
        <v>145</v>
      </c>
      <c r="E100" s="235">
        <v>0.1</v>
      </c>
      <c r="F100" s="236">
        <f t="shared" si="0"/>
        <v>5</v>
      </c>
      <c r="G100" s="229">
        <f>F100*G85</f>
        <v>0.7805249999999999</v>
      </c>
      <c r="H100" s="229" t="s">
        <v>126</v>
      </c>
    </row>
    <row r="101" spans="1:8" ht="20.25" hidden="1">
      <c r="A101" s="229" t="s">
        <v>8</v>
      </c>
      <c r="B101" s="229">
        <v>50</v>
      </c>
      <c r="C101" s="229"/>
      <c r="D101" s="229" t="s">
        <v>144</v>
      </c>
      <c r="E101" s="235">
        <v>0.1</v>
      </c>
      <c r="F101" s="236">
        <f t="shared" si="0"/>
        <v>5</v>
      </c>
      <c r="G101" s="229">
        <f>F101*G84</f>
        <v>0.199995</v>
      </c>
      <c r="H101" s="229" t="s">
        <v>16</v>
      </c>
    </row>
    <row r="104" spans="1:4" ht="16.5" thickBot="1">
      <c r="A104" s="240" t="s">
        <v>31</v>
      </c>
      <c r="B104" s="241" t="s">
        <v>109</v>
      </c>
      <c r="C104" s="241"/>
      <c r="D104" s="242"/>
    </row>
    <row r="105" spans="1:4" ht="15.75">
      <c r="A105" s="243" t="s">
        <v>32</v>
      </c>
      <c r="B105" s="244">
        <f>B2</f>
        <v>50</v>
      </c>
      <c r="C105" s="244"/>
      <c r="D105" s="349" t="s">
        <v>33</v>
      </c>
    </row>
    <row r="106" spans="1:4" ht="16.5" thickBot="1">
      <c r="A106" s="246" t="s">
        <v>34</v>
      </c>
      <c r="B106" s="247">
        <f>B3</f>
        <v>1.2</v>
      </c>
      <c r="C106" s="247"/>
      <c r="D106" s="350" t="s">
        <v>35</v>
      </c>
    </row>
    <row r="107" spans="1:4" ht="15">
      <c r="A107" s="249" t="s">
        <v>36</v>
      </c>
      <c r="B107" s="250">
        <f>B4</f>
        <v>3</v>
      </c>
      <c r="C107" s="250"/>
      <c r="D107" s="351" t="s">
        <v>118</v>
      </c>
    </row>
    <row r="108" spans="1:4" ht="15">
      <c r="A108" s="249" t="s">
        <v>45</v>
      </c>
      <c r="B108" s="250">
        <f>B105*B106*2*60</f>
        <v>7200</v>
      </c>
      <c r="C108" s="250"/>
      <c r="D108" s="351" t="s">
        <v>46</v>
      </c>
    </row>
    <row r="109" spans="1:4" ht="15">
      <c r="A109" s="249" t="s">
        <v>47</v>
      </c>
      <c r="B109" s="250">
        <f>B108*B107</f>
        <v>21600</v>
      </c>
      <c r="C109" s="250"/>
      <c r="D109" s="351" t="s">
        <v>159</v>
      </c>
    </row>
    <row r="110" spans="1:5" ht="16.5" thickBot="1">
      <c r="A110" s="252" t="s">
        <v>70</v>
      </c>
      <c r="B110" s="253">
        <f>B5</f>
        <v>1000</v>
      </c>
      <c r="C110" s="253"/>
      <c r="D110" s="254"/>
      <c r="E110" s="352" t="s">
        <v>31</v>
      </c>
    </row>
    <row r="111" spans="1:7" ht="29.25" customHeight="1">
      <c r="A111" s="255" t="s">
        <v>106</v>
      </c>
      <c r="B111" s="250">
        <f>B108*F133*300</f>
        <v>43200000</v>
      </c>
      <c r="C111" s="250"/>
      <c r="D111" s="353" t="s">
        <v>107</v>
      </c>
      <c r="E111" s="257" t="s">
        <v>119</v>
      </c>
      <c r="F111" s="289">
        <f>B9</f>
        <v>3</v>
      </c>
      <c r="G111" s="354" t="s">
        <v>15</v>
      </c>
    </row>
    <row r="112" spans="1:7" ht="15.75">
      <c r="A112" s="355" t="s">
        <v>22</v>
      </c>
      <c r="B112" s="356" t="s">
        <v>23</v>
      </c>
      <c r="C112" s="267"/>
      <c r="D112" s="267" t="s">
        <v>24</v>
      </c>
      <c r="E112" s="357" t="s">
        <v>25</v>
      </c>
      <c r="F112" s="358" t="s">
        <v>26</v>
      </c>
      <c r="G112" s="357" t="s">
        <v>27</v>
      </c>
    </row>
    <row r="113" spans="1:7" ht="15">
      <c r="A113" s="359" t="s">
        <v>28</v>
      </c>
      <c r="B113" s="268" t="s">
        <v>16</v>
      </c>
      <c r="C113" s="270"/>
      <c r="D113" s="270" t="s">
        <v>16</v>
      </c>
      <c r="E113" s="360" t="s">
        <v>15</v>
      </c>
      <c r="F113" s="361"/>
      <c r="G113" s="360"/>
    </row>
    <row r="114" spans="1:7" ht="15">
      <c r="A114" s="359"/>
      <c r="B114" s="268" t="s">
        <v>29</v>
      </c>
      <c r="C114" s="270"/>
      <c r="D114" s="270" t="s">
        <v>29</v>
      </c>
      <c r="E114" s="360" t="s">
        <v>15</v>
      </c>
      <c r="F114" s="361"/>
      <c r="G114" s="360"/>
    </row>
    <row r="115" spans="1:7" ht="15">
      <c r="A115" s="359" t="s">
        <v>30</v>
      </c>
      <c r="B115" s="268" t="s">
        <v>37</v>
      </c>
      <c r="C115" s="270"/>
      <c r="D115" s="270" t="s">
        <v>37</v>
      </c>
      <c r="E115" s="360" t="s">
        <v>38</v>
      </c>
      <c r="F115" s="361" t="s">
        <v>39</v>
      </c>
      <c r="G115" s="360" t="s">
        <v>40</v>
      </c>
    </row>
    <row r="116" spans="1:7" ht="15">
      <c r="A116" s="359" t="s">
        <v>41</v>
      </c>
      <c r="B116" s="268" t="s">
        <v>42</v>
      </c>
      <c r="C116" s="270"/>
      <c r="D116" s="270" t="s">
        <v>42</v>
      </c>
      <c r="E116" s="360" t="s">
        <v>42</v>
      </c>
      <c r="F116" s="361" t="s">
        <v>43</v>
      </c>
      <c r="G116" s="360" t="s">
        <v>44</v>
      </c>
    </row>
    <row r="117" spans="1:7" ht="15">
      <c r="A117" s="359" t="s">
        <v>48</v>
      </c>
      <c r="B117" s="268">
        <f>B11</f>
        <v>6</v>
      </c>
      <c r="C117" s="270"/>
      <c r="D117" s="270">
        <f>B22</f>
        <v>6</v>
      </c>
      <c r="E117" s="360">
        <f>D117/POWER(B110,1/F111)</f>
        <v>0.6000000000000001</v>
      </c>
      <c r="F117" s="361">
        <f>E117/10</f>
        <v>0.06000000000000001</v>
      </c>
      <c r="G117" s="360">
        <f>D117/B110</f>
        <v>0.006</v>
      </c>
    </row>
    <row r="118" spans="1:7" ht="15">
      <c r="A118" s="359" t="s">
        <v>49</v>
      </c>
      <c r="B118" s="268">
        <f>B12</f>
        <v>1</v>
      </c>
      <c r="C118" s="270"/>
      <c r="D118" s="270">
        <f>B23</f>
        <v>1</v>
      </c>
      <c r="E118" s="360">
        <f>D118/POWER(B110,1/F111)</f>
        <v>0.10000000000000002</v>
      </c>
      <c r="F118" s="361">
        <f>E118/10</f>
        <v>0.010000000000000002</v>
      </c>
      <c r="G118" s="360">
        <f>D118/B110</f>
        <v>0.001</v>
      </c>
    </row>
    <row r="119" spans="1:7" ht="15">
      <c r="A119" s="359" t="str">
        <f>A13</f>
        <v>Other substance (1)</v>
      </c>
      <c r="B119" s="359">
        <f>B13</f>
        <v>0</v>
      </c>
      <c r="C119" s="270"/>
      <c r="D119" s="270">
        <f>B24</f>
        <v>0</v>
      </c>
      <c r="E119" s="360"/>
      <c r="F119" s="361"/>
      <c r="G119" s="360"/>
    </row>
    <row r="120" spans="1:7" ht="15">
      <c r="A120" s="359" t="str">
        <f>A14</f>
        <v>Other substance (2)</v>
      </c>
      <c r="B120" s="359">
        <f>B14</f>
        <v>0</v>
      </c>
      <c r="C120" s="270"/>
      <c r="D120" s="270">
        <f>B25</f>
        <v>0</v>
      </c>
      <c r="E120" s="360"/>
      <c r="F120" s="361"/>
      <c r="G120" s="360"/>
    </row>
    <row r="121" spans="1:7" ht="15">
      <c r="A121" s="359" t="s">
        <v>50</v>
      </c>
      <c r="B121" s="268">
        <v>10</v>
      </c>
      <c r="C121" s="270"/>
      <c r="D121" s="270">
        <v>10</v>
      </c>
      <c r="E121" s="360"/>
      <c r="F121" s="361"/>
      <c r="G121" s="360">
        <f>D121/B110</f>
        <v>0.01</v>
      </c>
    </row>
    <row r="122" spans="1:7" ht="15">
      <c r="A122" s="359" t="s">
        <v>67</v>
      </c>
      <c r="B122" s="268">
        <f>B16</f>
        <v>200</v>
      </c>
      <c r="C122" s="270"/>
      <c r="D122" s="270">
        <f>B27</f>
        <v>200</v>
      </c>
      <c r="E122" s="360">
        <f>G122</f>
        <v>215.99999999999994</v>
      </c>
      <c r="F122" s="361"/>
      <c r="G122" s="360">
        <f>B107*POWER(B110,1/F111)*B108/1000</f>
        <v>215.99999999999994</v>
      </c>
    </row>
    <row r="123" spans="1:7" ht="15">
      <c r="A123" s="359" t="s">
        <v>89</v>
      </c>
      <c r="B123" s="268">
        <f>B17</f>
        <v>100</v>
      </c>
      <c r="C123" s="270"/>
      <c r="D123" s="270">
        <f>B28</f>
        <v>100</v>
      </c>
      <c r="E123" s="360">
        <f>G122</f>
        <v>215.99999999999994</v>
      </c>
      <c r="F123" s="361">
        <v>0</v>
      </c>
      <c r="G123" s="360">
        <v>0</v>
      </c>
    </row>
    <row r="124" spans="1:7" ht="15.75">
      <c r="A124" s="359" t="s">
        <v>68</v>
      </c>
      <c r="B124" s="272">
        <f>B123*B117</f>
        <v>600</v>
      </c>
      <c r="C124" s="272"/>
      <c r="D124" s="272">
        <f>D123*D117</f>
        <v>600</v>
      </c>
      <c r="E124" s="362">
        <f>E123*E117</f>
        <v>129.6</v>
      </c>
      <c r="F124" s="361">
        <v>0</v>
      </c>
      <c r="G124" s="360">
        <v>0</v>
      </c>
    </row>
    <row r="125" spans="1:7" ht="15.75">
      <c r="A125" s="359" t="str">
        <f>A119</f>
        <v>Other substance (1)</v>
      </c>
      <c r="B125" s="272">
        <f>B123*B119</f>
        <v>0</v>
      </c>
      <c r="C125" s="272"/>
      <c r="D125" s="272">
        <f>D123*D119</f>
        <v>0</v>
      </c>
      <c r="E125" s="362">
        <f>E123*E119</f>
        <v>0</v>
      </c>
      <c r="F125" s="361"/>
      <c r="G125" s="360"/>
    </row>
    <row r="126" spans="1:7" ht="15.75">
      <c r="A126" s="359" t="str">
        <f>A120</f>
        <v>Other substance (2)</v>
      </c>
      <c r="B126" s="272">
        <f>B123*B120</f>
        <v>0</v>
      </c>
      <c r="C126" s="272"/>
      <c r="D126" s="272">
        <f>D123*D120</f>
        <v>0</v>
      </c>
      <c r="E126" s="362">
        <f>E123*E120</f>
        <v>0</v>
      </c>
      <c r="F126" s="361"/>
      <c r="G126" s="360"/>
    </row>
    <row r="127" spans="1:7" ht="30" customHeight="1">
      <c r="A127" s="363" t="s">
        <v>69</v>
      </c>
      <c r="B127" s="280">
        <f>B123*B118</f>
        <v>100</v>
      </c>
      <c r="C127" s="280"/>
      <c r="D127" s="280">
        <f>D123*D118</f>
        <v>100</v>
      </c>
      <c r="E127" s="364">
        <f>E123*E118</f>
        <v>21.599999999999998</v>
      </c>
      <c r="F127" s="365">
        <v>0</v>
      </c>
      <c r="G127" s="366">
        <v>0</v>
      </c>
    </row>
    <row r="128" spans="1:7" ht="15.75">
      <c r="A128" s="367"/>
      <c r="B128" s="368"/>
      <c r="C128" s="368"/>
      <c r="D128" s="368"/>
      <c r="E128" s="368"/>
      <c r="F128" s="271"/>
      <c r="G128" s="271"/>
    </row>
    <row r="129" spans="1:7" ht="15.75">
      <c r="A129" s="271"/>
      <c r="B129" s="271"/>
      <c r="C129" s="271"/>
      <c r="D129" s="295"/>
      <c r="E129" s="271"/>
      <c r="F129" s="271"/>
      <c r="G129" s="271"/>
    </row>
    <row r="130" spans="2:7" ht="15">
      <c r="B130" s="237"/>
      <c r="C130" s="237"/>
      <c r="D130" s="237"/>
      <c r="E130" s="237"/>
      <c r="F130" s="237"/>
      <c r="G130" s="237"/>
    </row>
    <row r="131" spans="1:7" ht="15">
      <c r="A131" s="302"/>
      <c r="B131" s="237"/>
      <c r="C131" s="237"/>
      <c r="D131" s="237"/>
      <c r="E131" s="237"/>
      <c r="F131" s="237"/>
      <c r="G131" s="237"/>
    </row>
    <row r="132" spans="1:7" ht="15">
      <c r="A132" s="303" t="s">
        <v>90</v>
      </c>
      <c r="B132" s="304"/>
      <c r="C132" s="305"/>
      <c r="D132" s="305"/>
      <c r="E132" s="255"/>
      <c r="F132" s="237"/>
      <c r="G132" s="237"/>
    </row>
    <row r="133" spans="1:7" ht="15">
      <c r="A133" s="306" t="s">
        <v>91</v>
      </c>
      <c r="B133" s="307" t="s">
        <v>92</v>
      </c>
      <c r="C133" s="307"/>
      <c r="D133" s="307" t="s">
        <v>94</v>
      </c>
      <c r="E133" s="255" t="s">
        <v>93</v>
      </c>
      <c r="F133" s="237">
        <v>20</v>
      </c>
      <c r="G133" s="237"/>
    </row>
    <row r="134" spans="1:7" ht="15">
      <c r="A134" s="306" t="s">
        <v>16</v>
      </c>
      <c r="B134" s="308">
        <f>B124+D124+E124</f>
        <v>1329.6</v>
      </c>
      <c r="C134" s="308"/>
      <c r="D134" s="308">
        <f>B134*$F$133</f>
        <v>26592</v>
      </c>
      <c r="E134" s="255"/>
      <c r="F134" s="237"/>
      <c r="G134" s="237"/>
    </row>
    <row r="135" spans="1:7" ht="15">
      <c r="A135" s="309" t="str">
        <f>A125</f>
        <v>Other substance (1)</v>
      </c>
      <c r="B135" s="308">
        <f>SUM(B125,D125,E125)</f>
        <v>0</v>
      </c>
      <c r="C135" s="308"/>
      <c r="D135" s="308">
        <f>B135*$F$133</f>
        <v>0</v>
      </c>
      <c r="E135" s="255"/>
      <c r="F135" s="237"/>
      <c r="G135" s="237"/>
    </row>
    <row r="136" spans="1:7" ht="15">
      <c r="A136" s="309" t="str">
        <f>A126</f>
        <v>Other substance (2)</v>
      </c>
      <c r="B136" s="308">
        <f>SUM(B126,D126,E126)</f>
        <v>0</v>
      </c>
      <c r="C136" s="308"/>
      <c r="D136" s="308">
        <f>B136*$F$133</f>
        <v>0</v>
      </c>
      <c r="E136" s="255"/>
      <c r="F136" s="237"/>
      <c r="G136" s="237"/>
    </row>
    <row r="137" spans="1:7" ht="15">
      <c r="A137" s="310" t="s">
        <v>29</v>
      </c>
      <c r="B137" s="311">
        <f>B127+D127+E127</f>
        <v>221.6</v>
      </c>
      <c r="C137" s="311"/>
      <c r="D137" s="310">
        <f>B137*$F$133</f>
        <v>4432</v>
      </c>
      <c r="E137" s="255"/>
      <c r="F137" s="237"/>
      <c r="G137" s="237"/>
    </row>
    <row r="138" spans="1:7" ht="15.75" thickBot="1">
      <c r="A138" s="369" t="s">
        <v>15</v>
      </c>
      <c r="B138" s="369" t="s">
        <v>15</v>
      </c>
      <c r="C138" s="369"/>
      <c r="D138" s="369" t="s">
        <v>15</v>
      </c>
      <c r="E138" s="271"/>
      <c r="F138" s="237"/>
      <c r="G138" s="237"/>
    </row>
    <row r="139" spans="1:8" ht="18.75" customHeight="1" hidden="1">
      <c r="A139" s="413" t="s">
        <v>51</v>
      </c>
      <c r="B139" s="413"/>
      <c r="C139" s="413"/>
      <c r="D139" s="413"/>
      <c r="E139" s="413"/>
      <c r="F139" s="413"/>
      <c r="G139" s="413"/>
      <c r="H139" s="413"/>
    </row>
    <row r="140" spans="1:10" ht="15" customHeight="1" hidden="1">
      <c r="A140" s="413" t="s">
        <v>52</v>
      </c>
      <c r="B140" s="413"/>
      <c r="C140" s="413"/>
      <c r="D140" s="413"/>
      <c r="E140" s="413"/>
      <c r="F140" s="413"/>
      <c r="G140" s="413"/>
      <c r="H140" s="413"/>
      <c r="I140" s="413"/>
      <c r="J140" s="413"/>
    </row>
    <row r="141" spans="1:10" ht="15" customHeight="1" hidden="1">
      <c r="A141" s="413" t="s">
        <v>130</v>
      </c>
      <c r="B141" s="413"/>
      <c r="C141" s="413"/>
      <c r="D141" s="413"/>
      <c r="E141" s="413"/>
      <c r="F141" s="413"/>
      <c r="G141" s="413"/>
      <c r="H141" s="413"/>
      <c r="I141" s="413"/>
      <c r="J141" s="413"/>
    </row>
    <row r="142" ht="15.75" hidden="1" thickBot="1"/>
    <row r="143" spans="1:2" ht="18.75" hidden="1" thickBot="1">
      <c r="A143" s="226" t="s">
        <v>53</v>
      </c>
      <c r="B143" s="226" t="s">
        <v>131</v>
      </c>
    </row>
    <row r="144" ht="15.75" hidden="1" thickBot="1"/>
    <row r="145" ht="15.75" hidden="1" thickBot="1"/>
    <row r="146" spans="1:4" ht="16.5" hidden="1" thickBot="1">
      <c r="A146" s="370" t="s">
        <v>132</v>
      </c>
      <c r="B146" s="371" t="s">
        <v>133</v>
      </c>
      <c r="C146" s="371"/>
      <c r="D146" s="371" t="s">
        <v>134</v>
      </c>
    </row>
    <row r="147" spans="1:4" ht="15.75" hidden="1" thickBot="1">
      <c r="A147" s="314">
        <v>2</v>
      </c>
      <c r="B147" s="315">
        <v>100</v>
      </c>
      <c r="C147" s="315"/>
      <c r="D147" s="315" t="s">
        <v>54</v>
      </c>
    </row>
    <row r="148" spans="1:4" ht="15.75" hidden="1" thickBot="1">
      <c r="A148" s="314">
        <v>2</v>
      </c>
      <c r="B148" s="315">
        <v>1000</v>
      </c>
      <c r="C148" s="315"/>
      <c r="D148" s="315" t="s">
        <v>55</v>
      </c>
    </row>
    <row r="149" spans="1:4" ht="15.75" hidden="1" thickBot="1">
      <c r="A149" s="314">
        <v>3</v>
      </c>
      <c r="B149" s="315">
        <v>100</v>
      </c>
      <c r="C149" s="315"/>
      <c r="D149" s="315" t="s">
        <v>56</v>
      </c>
    </row>
    <row r="150" spans="1:4" ht="15.75" hidden="1" thickBot="1">
      <c r="A150" s="314">
        <v>3</v>
      </c>
      <c r="B150" s="315">
        <v>1000</v>
      </c>
      <c r="C150" s="315"/>
      <c r="D150" s="315" t="s">
        <v>54</v>
      </c>
    </row>
    <row r="151" spans="1:4" ht="15.75" hidden="1" thickBot="1">
      <c r="A151" s="314">
        <v>4</v>
      </c>
      <c r="B151" s="315">
        <v>100</v>
      </c>
      <c r="C151" s="315"/>
      <c r="D151" s="315" t="s">
        <v>57</v>
      </c>
    </row>
    <row r="152" spans="1:4" ht="15.75" hidden="1" thickBot="1">
      <c r="A152" s="314">
        <v>4</v>
      </c>
      <c r="B152" s="315">
        <v>1000</v>
      </c>
      <c r="C152" s="315"/>
      <c r="D152" s="315" t="s">
        <v>58</v>
      </c>
    </row>
    <row r="153" ht="15.75" hidden="1" thickBot="1"/>
    <row r="154" spans="1:8" ht="16.5" hidden="1" thickBot="1">
      <c r="A154" s="316" t="s">
        <v>59</v>
      </c>
      <c r="B154" s="405" t="s">
        <v>135</v>
      </c>
      <c r="C154" s="406"/>
      <c r="D154" s="406"/>
      <c r="E154" s="406"/>
      <c r="F154" s="406"/>
      <c r="G154" s="406"/>
      <c r="H154" s="407"/>
    </row>
    <row r="155" spans="1:8" ht="18.75" hidden="1" thickBot="1">
      <c r="A155" s="317" t="s">
        <v>136</v>
      </c>
      <c r="B155" s="405" t="s">
        <v>137</v>
      </c>
      <c r="C155" s="406"/>
      <c r="D155" s="407"/>
      <c r="E155" s="405" t="s">
        <v>138</v>
      </c>
      <c r="F155" s="407"/>
      <c r="G155" s="405" t="s">
        <v>139</v>
      </c>
      <c r="H155" s="407"/>
    </row>
    <row r="156" spans="1:8" ht="15.75" hidden="1" thickBot="1">
      <c r="A156" s="318"/>
      <c r="B156" s="319" t="s">
        <v>60</v>
      </c>
      <c r="C156" s="319"/>
      <c r="D156" s="319" t="s">
        <v>61</v>
      </c>
      <c r="E156" s="319" t="s">
        <v>60</v>
      </c>
      <c r="F156" s="319" t="s">
        <v>61</v>
      </c>
      <c r="G156" s="319" t="s">
        <v>60</v>
      </c>
      <c r="H156" s="319" t="s">
        <v>61</v>
      </c>
    </row>
    <row r="157" spans="1:8" ht="15.75" hidden="1" thickBot="1">
      <c r="A157" s="314" t="s">
        <v>62</v>
      </c>
      <c r="B157" s="315">
        <v>10</v>
      </c>
      <c r="C157" s="315"/>
      <c r="D157" s="315">
        <v>31.62</v>
      </c>
      <c r="E157" s="315">
        <v>4.64</v>
      </c>
      <c r="F157" s="315">
        <v>10</v>
      </c>
      <c r="G157" s="315">
        <v>3.16</v>
      </c>
      <c r="H157" s="315">
        <v>5.62</v>
      </c>
    </row>
    <row r="158" spans="1:8" ht="15.75" hidden="1" thickBot="1">
      <c r="A158" s="314" t="s">
        <v>63</v>
      </c>
      <c r="B158" s="315">
        <v>20</v>
      </c>
      <c r="C158" s="315"/>
      <c r="D158" s="315">
        <v>63.25</v>
      </c>
      <c r="E158" s="315">
        <v>9.28</v>
      </c>
      <c r="F158" s="315">
        <v>20</v>
      </c>
      <c r="G158" s="315">
        <v>6.32</v>
      </c>
      <c r="H158" s="315">
        <v>11.25</v>
      </c>
    </row>
    <row r="159" spans="1:8" ht="15.75" hidden="1" thickBot="1">
      <c r="A159" s="314" t="s">
        <v>64</v>
      </c>
      <c r="B159" s="315">
        <v>30</v>
      </c>
      <c r="C159" s="315"/>
      <c r="D159" s="315">
        <v>94.87</v>
      </c>
      <c r="E159" s="315">
        <v>13.92</v>
      </c>
      <c r="F159" s="315">
        <v>30</v>
      </c>
      <c r="G159" s="315">
        <v>9.49</v>
      </c>
      <c r="H159" s="315">
        <v>16.87</v>
      </c>
    </row>
    <row r="160" spans="1:8" ht="15.75" hidden="1" thickBot="1">
      <c r="A160" s="314">
        <v>4</v>
      </c>
      <c r="B160" s="315">
        <v>40</v>
      </c>
      <c r="C160" s="315"/>
      <c r="D160" s="315">
        <v>126.49</v>
      </c>
      <c r="E160" s="315">
        <v>18.57</v>
      </c>
      <c r="F160" s="315">
        <v>40</v>
      </c>
      <c r="G160" s="315">
        <v>12.65</v>
      </c>
      <c r="H160" s="315">
        <v>22.49</v>
      </c>
    </row>
    <row r="161" spans="1:8" ht="15.75" hidden="1" thickBot="1">
      <c r="A161" s="314">
        <v>5</v>
      </c>
      <c r="B161" s="315">
        <v>50</v>
      </c>
      <c r="C161" s="315"/>
      <c r="D161" s="315">
        <v>158.11</v>
      </c>
      <c r="E161" s="315">
        <v>23.21</v>
      </c>
      <c r="F161" s="315">
        <v>50</v>
      </c>
      <c r="G161" s="315">
        <v>15.81</v>
      </c>
      <c r="H161" s="315">
        <v>28.12</v>
      </c>
    </row>
    <row r="162" spans="1:8" ht="15.75" hidden="1" thickBot="1">
      <c r="A162" s="314">
        <v>6</v>
      </c>
      <c r="B162" s="315">
        <v>60</v>
      </c>
      <c r="C162" s="315"/>
      <c r="D162" s="315">
        <v>189.74</v>
      </c>
      <c r="E162" s="315">
        <v>27.85</v>
      </c>
      <c r="F162" s="315">
        <v>60</v>
      </c>
      <c r="G162" s="315">
        <v>18.97</v>
      </c>
      <c r="H162" s="315">
        <v>33.74</v>
      </c>
    </row>
    <row r="163" spans="1:8" ht="15.75" hidden="1" thickBot="1">
      <c r="A163" s="314">
        <v>7</v>
      </c>
      <c r="B163" s="315">
        <v>70</v>
      </c>
      <c r="C163" s="315"/>
      <c r="D163" s="315">
        <v>221.36</v>
      </c>
      <c r="E163" s="315">
        <v>32.49</v>
      </c>
      <c r="F163" s="315">
        <v>70</v>
      </c>
      <c r="G163" s="315">
        <v>22.14</v>
      </c>
      <c r="H163" s="315">
        <v>39.36</v>
      </c>
    </row>
    <row r="164" spans="1:8" ht="15.75" hidden="1" thickBot="1">
      <c r="A164" s="314">
        <v>8</v>
      </c>
      <c r="B164" s="315">
        <v>80</v>
      </c>
      <c r="C164" s="315"/>
      <c r="D164" s="315">
        <v>252.98</v>
      </c>
      <c r="E164" s="315">
        <v>37.13</v>
      </c>
      <c r="F164" s="315">
        <v>80</v>
      </c>
      <c r="G164" s="315">
        <v>25.3</v>
      </c>
      <c r="H164" s="315">
        <v>44.99</v>
      </c>
    </row>
    <row r="165" spans="1:8" ht="15.75" hidden="1" thickBot="1">
      <c r="A165" s="314">
        <v>9</v>
      </c>
      <c r="B165" s="315">
        <v>90</v>
      </c>
      <c r="C165" s="315"/>
      <c r="D165" s="315">
        <v>284.6</v>
      </c>
      <c r="E165" s="315">
        <v>41.77</v>
      </c>
      <c r="F165" s="315">
        <v>90</v>
      </c>
      <c r="G165" s="315">
        <v>28.46</v>
      </c>
      <c r="H165" s="315">
        <v>50.61</v>
      </c>
    </row>
    <row r="166" spans="1:8" ht="15.75" hidden="1" thickBot="1">
      <c r="A166" s="314">
        <v>10</v>
      </c>
      <c r="B166" s="315">
        <v>100</v>
      </c>
      <c r="C166" s="315"/>
      <c r="D166" s="315">
        <v>316.23</v>
      </c>
      <c r="E166" s="315">
        <v>46.42</v>
      </c>
      <c r="F166" s="315">
        <v>100</v>
      </c>
      <c r="G166" s="315">
        <v>31.62</v>
      </c>
      <c r="H166" s="315">
        <v>56.23</v>
      </c>
    </row>
    <row r="167" ht="15.75" hidden="1" thickBot="1"/>
    <row r="168" spans="1:8" ht="37.5" customHeight="1" hidden="1">
      <c r="A168" s="413" t="s">
        <v>140</v>
      </c>
      <c r="B168" s="413"/>
      <c r="C168" s="413"/>
      <c r="D168" s="413"/>
      <c r="E168" s="413"/>
      <c r="F168" s="413"/>
      <c r="G168" s="413"/>
      <c r="H168" s="413"/>
    </row>
    <row r="169" ht="15.75" hidden="1" thickBot="1"/>
    <row r="170" spans="2:4" ht="34.5" customHeight="1" hidden="1">
      <c r="B170" s="414" t="s">
        <v>141</v>
      </c>
      <c r="C170" s="414"/>
      <c r="D170" s="414"/>
    </row>
    <row r="171" ht="15.75" hidden="1" thickBot="1"/>
    <row r="172" spans="1:3" ht="16.5" hidden="1" thickBot="1">
      <c r="A172" s="320" t="s">
        <v>65</v>
      </c>
      <c r="B172" s="320" t="s">
        <v>66</v>
      </c>
      <c r="C172" s="320"/>
    </row>
    <row r="173" ht="16.5" hidden="1" thickBot="1">
      <c r="D173" s="320">
        <v>1000</v>
      </c>
    </row>
    <row r="174" ht="66" customHeight="1" thickBot="1">
      <c r="A174" s="321" t="s">
        <v>156</v>
      </c>
    </row>
    <row r="175" spans="1:9" ht="32.25" thickBot="1">
      <c r="A175" s="322" t="s">
        <v>110</v>
      </c>
      <c r="B175" s="323" t="s">
        <v>111</v>
      </c>
      <c r="C175" s="323"/>
      <c r="D175" s="323" t="s">
        <v>112</v>
      </c>
      <c r="E175" s="323" t="s">
        <v>113</v>
      </c>
      <c r="F175" s="323" t="s">
        <v>114</v>
      </c>
      <c r="G175" s="323" t="s">
        <v>115</v>
      </c>
      <c r="H175" s="323" t="s">
        <v>116</v>
      </c>
      <c r="I175" s="324" t="s">
        <v>117</v>
      </c>
    </row>
    <row r="176" spans="1:9" ht="15.75">
      <c r="A176" s="372" t="s">
        <v>16</v>
      </c>
      <c r="B176" s="373">
        <f>D134</f>
        <v>26592</v>
      </c>
      <c r="C176" s="373"/>
      <c r="D176" s="327">
        <f>F10</f>
        <v>0.01</v>
      </c>
      <c r="E176" s="327">
        <f>F17</f>
        <v>0</v>
      </c>
      <c r="F176" s="327">
        <f>B6</f>
        <v>1000000</v>
      </c>
      <c r="G176" s="374">
        <f>(B176*(1-D176)*(1-E176))/(F176*1000)</f>
        <v>2.6326079999999997E-05</v>
      </c>
      <c r="H176" s="375">
        <f>G24</f>
        <v>0.02</v>
      </c>
      <c r="I176" s="376">
        <f>G176/H176</f>
        <v>0.001316304</v>
      </c>
    </row>
    <row r="177" spans="1:9" ht="15.75">
      <c r="A177" s="372" t="str">
        <f>A135</f>
        <v>Other substance (1)</v>
      </c>
      <c r="B177" s="373">
        <f>D135</f>
        <v>0</v>
      </c>
      <c r="C177" s="377"/>
      <c r="D177" s="332">
        <f>F12</f>
        <v>0</v>
      </c>
      <c r="E177" s="332">
        <f>F18</f>
        <v>0.2</v>
      </c>
      <c r="F177" s="332">
        <f>B6</f>
        <v>1000000</v>
      </c>
      <c r="G177" s="374">
        <f>(B177*(1-D177)*(1-E177))/(F177*1000)</f>
        <v>0</v>
      </c>
      <c r="H177" s="378">
        <f>G26</f>
        <v>0</v>
      </c>
      <c r="I177" s="376" t="e">
        <f>G177/H177</f>
        <v>#DIV/0!</v>
      </c>
    </row>
    <row r="178" spans="1:9" ht="15.75">
      <c r="A178" s="372" t="str">
        <f>A136</f>
        <v>Other substance (2)</v>
      </c>
      <c r="B178" s="373">
        <f>D136</f>
        <v>0</v>
      </c>
      <c r="C178" s="377"/>
      <c r="D178" s="332">
        <f>F13</f>
        <v>0</v>
      </c>
      <c r="E178" s="332">
        <f>F19</f>
        <v>0</v>
      </c>
      <c r="F178" s="332">
        <f>B6</f>
        <v>1000000</v>
      </c>
      <c r="G178" s="374">
        <f>(B178*(1-D178)*(1-E178))/(F178*1000)</f>
        <v>0</v>
      </c>
      <c r="H178" s="378">
        <f>G27</f>
        <v>0</v>
      </c>
      <c r="I178" s="376" t="e">
        <f>G178/H178</f>
        <v>#DIV/0!</v>
      </c>
    </row>
    <row r="179" spans="1:9" ht="15.75">
      <c r="A179" s="379" t="s">
        <v>29</v>
      </c>
      <c r="B179" s="380">
        <f>D137</f>
        <v>4432</v>
      </c>
      <c r="C179" s="380"/>
      <c r="D179" s="338">
        <f>F11</f>
        <v>0.01</v>
      </c>
      <c r="E179" s="338">
        <f>F20</f>
        <v>0</v>
      </c>
      <c r="F179" s="338">
        <f>B6</f>
        <v>1000000</v>
      </c>
      <c r="G179" s="381">
        <f>(B179*(1-D179)*(1-E179))/(F179*1000)</f>
        <v>4.387680000000001E-06</v>
      </c>
      <c r="H179" s="382">
        <f>G25</f>
        <v>0.002</v>
      </c>
      <c r="I179" s="384">
        <f>G179/H179</f>
        <v>0.0021938400000000003</v>
      </c>
    </row>
    <row r="181" ht="15"/>
    <row r="182" ht="15"/>
  </sheetData>
  <sheetProtection password="E6CD" sheet="1" objects="1" scenarios="1" selectLockedCells="1"/>
  <protectedRanges>
    <protectedRange sqref="C2:C45 B2:B4 B6:B17 B31:B44 B19:B28" name="Inputs"/>
    <protectedRange sqref="B5" name="Inputs_1"/>
  </protectedRanges>
  <mergeCells count="11">
    <mergeCell ref="A168:H168"/>
    <mergeCell ref="B170:D170"/>
    <mergeCell ref="A139:H139"/>
    <mergeCell ref="A140:H140"/>
    <mergeCell ref="B155:D155"/>
    <mergeCell ref="E155:F155"/>
    <mergeCell ref="G155:H155"/>
    <mergeCell ref="I140:J140"/>
    <mergeCell ref="A141:H141"/>
    <mergeCell ref="I141:J141"/>
    <mergeCell ref="B154:H154"/>
  </mergeCells>
  <conditionalFormatting sqref="F47:F48 F43:F44 F24:F27">
    <cfRule type="cellIs" priority="1" dxfId="0" operator="lessThan" stopIfTrue="1">
      <formula>1</formula>
    </cfRule>
    <cfRule type="cellIs" priority="2" dxfId="1" operator="greaterThan" stopIfTrue="1">
      <formula>1</formula>
    </cfRule>
  </conditionalFormatting>
  <dataValidations count="3">
    <dataValidation type="whole" allowBlank="1" showInputMessage="1" showErrorMessage="1" promptTitle="Number of rinsing stages" prompt="Please insert the number of rinsing stages 2 - 4." errorTitle="Rinsing stages" error="Only whole numbers 2 - 4 are allowed." sqref="F111">
      <formula1>2</formula1>
      <formula2>4</formula2>
    </dataValidation>
    <dataValidation type="list" showInputMessage="1" showErrorMessage="1" promptTitle="number of rinsing stages" sqref="B9:C10 C34 B20:B21 C21:C22">
      <formula1>$B$78:$B$80</formula1>
    </dataValidation>
    <dataValidation type="list" allowBlank="1" showInputMessage="1" showErrorMessage="1" promptTitle="Number of rinsing stages" sqref="C33">
      <formula1>$B$78:$B$80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3" horizontalDpi="600" verticalDpi="600" orientation="landscape" paperSize="9" scale="52" r:id="rId5"/>
  <rowBreaks count="1" manualBreakCount="1">
    <brk id="127" max="255" man="1"/>
  </rowBreaks>
  <drawing r:id="rId4"/>
  <legacyDrawing r:id="rId3"/>
  <oleObjects>
    <oleObject progId="Equation.3" shapeId="211434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Q206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34.421875" style="226" customWidth="1"/>
    <col min="2" max="2" width="23.28125" style="226" customWidth="1"/>
    <col min="3" max="3" width="6.00390625" style="226" customWidth="1"/>
    <col min="4" max="4" width="32.57421875" style="226" customWidth="1"/>
    <col min="5" max="5" width="25.8515625" style="226" customWidth="1"/>
    <col min="6" max="6" width="48.57421875" style="226" customWidth="1"/>
    <col min="7" max="7" width="30.28125" style="226" customWidth="1"/>
    <col min="8" max="8" width="20.421875" style="226" customWidth="1"/>
    <col min="9" max="16384" width="11.421875" style="226" customWidth="1"/>
  </cols>
  <sheetData>
    <row r="1" spans="1:17" s="195" customFormat="1" ht="21">
      <c r="A1" s="191" t="s">
        <v>166</v>
      </c>
      <c r="B1" s="192"/>
      <c r="C1" s="192"/>
      <c r="D1" s="193" t="s">
        <v>171</v>
      </c>
      <c r="E1" s="192"/>
      <c r="F1" s="192"/>
      <c r="G1" s="192"/>
      <c r="H1" s="194"/>
      <c r="I1" s="192"/>
      <c r="J1" s="194"/>
      <c r="K1" s="194"/>
      <c r="L1" s="194"/>
      <c r="M1" s="194"/>
      <c r="N1" s="194"/>
      <c r="O1" s="194"/>
      <c r="P1" s="194"/>
      <c r="Q1" s="194"/>
    </row>
    <row r="2" spans="1:17" s="195" customFormat="1" ht="12.75">
      <c r="A2" s="196" t="s">
        <v>161</v>
      </c>
      <c r="B2" s="149">
        <v>50</v>
      </c>
      <c r="C2" s="197"/>
      <c r="D2" s="198" t="s">
        <v>172</v>
      </c>
      <c r="E2" s="199"/>
      <c r="F2" s="192"/>
      <c r="G2" s="192"/>
      <c r="H2" s="194"/>
      <c r="I2" s="192"/>
      <c r="J2" s="194"/>
      <c r="K2" s="194"/>
      <c r="L2" s="194"/>
      <c r="M2" s="194"/>
      <c r="N2" s="194"/>
      <c r="O2" s="194"/>
      <c r="P2" s="194"/>
      <c r="Q2" s="194"/>
    </row>
    <row r="3" spans="1:17" s="195" customFormat="1" ht="12.75">
      <c r="A3" s="196" t="s">
        <v>160</v>
      </c>
      <c r="B3" s="149">
        <v>1.2</v>
      </c>
      <c r="C3" s="197"/>
      <c r="D3" s="200" t="s">
        <v>16</v>
      </c>
      <c r="E3" s="201">
        <f>B201</f>
        <v>14592</v>
      </c>
      <c r="F3" s="192"/>
      <c r="G3" s="192"/>
      <c r="H3" s="194"/>
      <c r="I3" s="192"/>
      <c r="J3" s="194"/>
      <c r="K3" s="194"/>
      <c r="L3" s="194"/>
      <c r="M3" s="194"/>
      <c r="N3" s="194"/>
      <c r="O3" s="194"/>
      <c r="P3" s="194"/>
      <c r="Q3" s="194"/>
    </row>
    <row r="4" spans="1:17" s="195" customFormat="1" ht="12.75">
      <c r="A4" s="196" t="s">
        <v>162</v>
      </c>
      <c r="B4" s="155">
        <v>3</v>
      </c>
      <c r="C4" s="202"/>
      <c r="D4" s="200" t="s">
        <v>29</v>
      </c>
      <c r="E4" s="201">
        <f>B202</f>
        <v>16688</v>
      </c>
      <c r="F4" s="192"/>
      <c r="G4" s="192"/>
      <c r="H4" s="194"/>
      <c r="I4" s="192"/>
      <c r="J4" s="194"/>
      <c r="K4" s="194"/>
      <c r="L4" s="194"/>
      <c r="M4" s="194"/>
      <c r="N4" s="194"/>
      <c r="O4" s="194"/>
      <c r="P4" s="194"/>
      <c r="Q4" s="194"/>
    </row>
    <row r="5" spans="1:17" s="195" customFormat="1" ht="14.25">
      <c r="A5" s="196" t="s">
        <v>163</v>
      </c>
      <c r="B5" s="155">
        <v>1000</v>
      </c>
      <c r="C5" s="202"/>
      <c r="D5" s="203" t="s">
        <v>213</v>
      </c>
      <c r="E5" s="201">
        <f>B203</f>
        <v>42768</v>
      </c>
      <c r="F5" s="192"/>
      <c r="G5" s="192"/>
      <c r="H5" s="194"/>
      <c r="I5" s="192"/>
      <c r="J5" s="194"/>
      <c r="K5" s="194"/>
      <c r="L5" s="194"/>
      <c r="M5" s="194"/>
      <c r="N5" s="194"/>
      <c r="O5" s="194"/>
      <c r="P5" s="194"/>
      <c r="Q5" s="194"/>
    </row>
    <row r="6" spans="1:17" s="195" customFormat="1" ht="12.75">
      <c r="A6" s="196" t="s">
        <v>168</v>
      </c>
      <c r="B6" s="155">
        <v>1000000</v>
      </c>
      <c r="C6" s="202"/>
      <c r="D6" s="200" t="s">
        <v>96</v>
      </c>
      <c r="E6" s="201">
        <f>B206</f>
        <v>23760</v>
      </c>
      <c r="F6" s="192"/>
      <c r="G6" s="192"/>
      <c r="H6" s="194"/>
      <c r="I6" s="192"/>
      <c r="J6" s="194"/>
      <c r="K6" s="194"/>
      <c r="L6" s="194"/>
      <c r="M6" s="194"/>
      <c r="N6" s="194"/>
      <c r="O6" s="194"/>
      <c r="P6" s="194"/>
      <c r="Q6" s="194"/>
    </row>
    <row r="7" spans="1:17" s="195" customFormat="1" ht="12.75">
      <c r="A7" s="204"/>
      <c r="B7" s="158"/>
      <c r="C7" s="192"/>
      <c r="D7" s="208" t="str">
        <f>A13</f>
        <v>Other substance (1)</v>
      </c>
      <c r="E7" s="201">
        <f>B204</f>
        <v>0</v>
      </c>
      <c r="F7" s="192"/>
      <c r="G7" s="192"/>
      <c r="H7" s="194"/>
      <c r="I7" s="192"/>
      <c r="J7" s="194"/>
      <c r="K7" s="194"/>
      <c r="L7" s="194"/>
      <c r="M7" s="194"/>
      <c r="N7" s="194"/>
      <c r="O7" s="194"/>
      <c r="P7" s="194"/>
      <c r="Q7" s="194"/>
    </row>
    <row r="8" spans="1:17" s="195" customFormat="1" ht="12.75">
      <c r="A8" s="206" t="s">
        <v>184</v>
      </c>
      <c r="B8" s="160"/>
      <c r="C8" s="192"/>
      <c r="D8" s="208" t="str">
        <f>A14</f>
        <v>Other substance (2)</v>
      </c>
      <c r="E8" s="201">
        <f>B205</f>
        <v>0</v>
      </c>
      <c r="F8" s="192"/>
      <c r="G8" s="192"/>
      <c r="H8" s="194"/>
      <c r="I8" s="192"/>
      <c r="J8" s="194"/>
      <c r="K8" s="194"/>
      <c r="L8" s="194"/>
      <c r="M8" s="194"/>
      <c r="N8" s="194"/>
      <c r="O8" s="194"/>
      <c r="P8" s="194"/>
      <c r="Q8" s="194"/>
    </row>
    <row r="9" spans="1:17" s="195" customFormat="1" ht="12.75">
      <c r="A9" s="196" t="s">
        <v>164</v>
      </c>
      <c r="B9" s="189">
        <v>3</v>
      </c>
      <c r="C9" s="207"/>
      <c r="D9" s="194"/>
      <c r="E9" s="194"/>
      <c r="F9" s="192"/>
      <c r="G9" s="192"/>
      <c r="H9" s="194"/>
      <c r="I9" s="192"/>
      <c r="J9" s="194"/>
      <c r="K9" s="194"/>
      <c r="L9" s="194"/>
      <c r="M9" s="194"/>
      <c r="N9" s="194"/>
      <c r="O9" s="194"/>
      <c r="P9" s="194"/>
      <c r="Q9" s="194"/>
    </row>
    <row r="10" spans="1:17" s="195" customFormat="1" ht="12.75">
      <c r="A10" s="209" t="s">
        <v>187</v>
      </c>
      <c r="B10" s="160"/>
      <c r="C10" s="192"/>
      <c r="D10" s="198" t="s">
        <v>173</v>
      </c>
      <c r="E10" s="213"/>
      <c r="F10" s="209" t="s">
        <v>178</v>
      </c>
      <c r="G10" s="192"/>
      <c r="H10" s="194"/>
      <c r="I10" s="192"/>
      <c r="J10" s="194"/>
      <c r="K10" s="194"/>
      <c r="L10" s="194"/>
      <c r="M10" s="194"/>
      <c r="N10" s="194"/>
      <c r="O10" s="194"/>
      <c r="P10" s="194"/>
      <c r="Q10" s="194"/>
    </row>
    <row r="11" spans="1:17" s="195" customFormat="1" ht="12.75">
      <c r="A11" s="196" t="s">
        <v>16</v>
      </c>
      <c r="B11" s="155">
        <v>6</v>
      </c>
      <c r="C11" s="202"/>
      <c r="D11" s="200" t="s">
        <v>16</v>
      </c>
      <c r="E11" s="201">
        <f>E3*(1-F11)</f>
        <v>14446.08</v>
      </c>
      <c r="F11" s="167">
        <v>0.01</v>
      </c>
      <c r="G11" s="192"/>
      <c r="H11" s="194"/>
      <c r="I11" s="192"/>
      <c r="J11" s="194"/>
      <c r="K11" s="194"/>
      <c r="L11" s="194"/>
      <c r="M11" s="194"/>
      <c r="N11" s="194"/>
      <c r="O11" s="194"/>
      <c r="P11" s="194"/>
      <c r="Q11" s="194"/>
    </row>
    <row r="12" spans="1:17" s="195" customFormat="1" ht="12.75">
      <c r="A12" s="196" t="s">
        <v>29</v>
      </c>
      <c r="B12" s="155">
        <v>1</v>
      </c>
      <c r="C12" s="202"/>
      <c r="D12" s="200" t="s">
        <v>29</v>
      </c>
      <c r="E12" s="201">
        <f>E4*(1-F12)</f>
        <v>10012.8</v>
      </c>
      <c r="F12" s="167">
        <v>0.4</v>
      </c>
      <c r="G12" s="192"/>
      <c r="H12" s="194"/>
      <c r="I12" s="192"/>
      <c r="J12" s="194"/>
      <c r="K12" s="194"/>
      <c r="L12" s="194"/>
      <c r="M12" s="194"/>
      <c r="N12" s="194"/>
      <c r="O12" s="194"/>
      <c r="P12" s="194"/>
      <c r="Q12" s="194"/>
    </row>
    <row r="13" spans="1:17" s="195" customFormat="1" ht="14.25">
      <c r="A13" s="163" t="s">
        <v>174</v>
      </c>
      <c r="B13" s="155">
        <v>0</v>
      </c>
      <c r="C13" s="202"/>
      <c r="D13" s="203" t="s">
        <v>213</v>
      </c>
      <c r="E13" s="201">
        <f>E5*(1-F13)</f>
        <v>427.6800000000004</v>
      </c>
      <c r="F13" s="167">
        <v>0.99</v>
      </c>
      <c r="G13" s="192"/>
      <c r="H13" s="194"/>
      <c r="I13" s="192"/>
      <c r="J13" s="194"/>
      <c r="K13" s="194"/>
      <c r="L13" s="194"/>
      <c r="M13" s="194"/>
      <c r="N13" s="194"/>
      <c r="O13" s="194"/>
      <c r="P13" s="194"/>
      <c r="Q13" s="194"/>
    </row>
    <row r="14" spans="1:17" s="195" customFormat="1" ht="12.75">
      <c r="A14" s="163" t="s">
        <v>175</v>
      </c>
      <c r="B14" s="155">
        <v>0</v>
      </c>
      <c r="C14" s="202"/>
      <c r="D14" s="200" t="s">
        <v>96</v>
      </c>
      <c r="E14" s="201">
        <f>E6*(1-F14)</f>
        <v>237.60000000000022</v>
      </c>
      <c r="F14" s="167">
        <v>0.99</v>
      </c>
      <c r="G14" s="192"/>
      <c r="H14" s="194"/>
      <c r="I14" s="192"/>
      <c r="J14" s="194"/>
      <c r="K14" s="194"/>
      <c r="L14" s="194"/>
      <c r="M14" s="194"/>
      <c r="N14" s="194"/>
      <c r="O14" s="194"/>
      <c r="P14" s="194"/>
      <c r="Q14" s="194"/>
    </row>
    <row r="15" spans="1:17" s="195" customFormat="1" ht="12.75">
      <c r="A15" s="196"/>
      <c r="B15" s="160"/>
      <c r="C15" s="192"/>
      <c r="D15" s="208" t="str">
        <f>A13</f>
        <v>Other substance (1)</v>
      </c>
      <c r="E15" s="201" t="e">
        <f>E7*(1-#REF!)</f>
        <v>#REF!</v>
      </c>
      <c r="F15" s="167">
        <v>0</v>
      </c>
      <c r="G15" s="192"/>
      <c r="H15" s="194"/>
      <c r="I15" s="192"/>
      <c r="J15" s="194"/>
      <c r="K15" s="194"/>
      <c r="L15" s="194"/>
      <c r="M15" s="194"/>
      <c r="N15" s="194"/>
      <c r="O15" s="194"/>
      <c r="P15" s="194"/>
      <c r="Q15" s="194"/>
    </row>
    <row r="16" spans="1:17" s="195" customFormat="1" ht="12.75">
      <c r="A16" s="196" t="s">
        <v>169</v>
      </c>
      <c r="B16" s="155">
        <v>200</v>
      </c>
      <c r="C16" s="202"/>
      <c r="D16" s="208" t="str">
        <f>A14</f>
        <v>Other substance (2)</v>
      </c>
      <c r="E16" s="201" t="e">
        <f>E8*(1-#REF!)</f>
        <v>#REF!</v>
      </c>
      <c r="F16" s="167">
        <v>0</v>
      </c>
      <c r="G16" s="192"/>
      <c r="H16" s="194"/>
      <c r="I16" s="192"/>
      <c r="J16" s="194"/>
      <c r="K16" s="194"/>
      <c r="L16" s="194"/>
      <c r="M16" s="194"/>
      <c r="N16" s="194"/>
      <c r="O16" s="194"/>
      <c r="P16" s="194"/>
      <c r="Q16" s="194"/>
    </row>
    <row r="17" spans="1:17" s="195" customFormat="1" ht="12.75">
      <c r="A17" s="196" t="s">
        <v>170</v>
      </c>
      <c r="B17" s="155">
        <v>100</v>
      </c>
      <c r="C17" s="202"/>
      <c r="D17" s="194"/>
      <c r="E17" s="194"/>
      <c r="G17" s="192"/>
      <c r="H17" s="194"/>
      <c r="I17" s="192"/>
      <c r="J17" s="194"/>
      <c r="K17" s="194"/>
      <c r="L17" s="194"/>
      <c r="M17" s="194"/>
      <c r="N17" s="194"/>
      <c r="O17" s="194"/>
      <c r="P17" s="194"/>
      <c r="Q17" s="194"/>
    </row>
    <row r="18" spans="1:17" s="195" customFormat="1" ht="12.75">
      <c r="A18" s="194"/>
      <c r="B18" s="343"/>
      <c r="C18" s="202"/>
      <c r="D18" s="198" t="s">
        <v>179</v>
      </c>
      <c r="E18" s="213"/>
      <c r="F18" s="209" t="s">
        <v>180</v>
      </c>
      <c r="G18" s="192"/>
      <c r="H18" s="194"/>
      <c r="I18" s="192"/>
      <c r="J18" s="194"/>
      <c r="K18" s="194"/>
      <c r="L18" s="194"/>
      <c r="M18" s="194"/>
      <c r="N18" s="194"/>
      <c r="O18" s="194"/>
      <c r="P18" s="194"/>
      <c r="Q18" s="194"/>
    </row>
    <row r="19" spans="1:17" s="195" customFormat="1" ht="12.75">
      <c r="A19" s="206" t="s">
        <v>185</v>
      </c>
      <c r="B19" s="160"/>
      <c r="C19" s="192"/>
      <c r="D19" s="200" t="s">
        <v>16</v>
      </c>
      <c r="E19" s="201">
        <f aca="true" t="shared" si="0" ref="E19:E24">E11*(1-F19)</f>
        <v>14301.6192</v>
      </c>
      <c r="F19" s="167">
        <v>0.01</v>
      </c>
      <c r="G19" s="192"/>
      <c r="H19" s="194"/>
      <c r="I19" s="192"/>
      <c r="J19" s="194"/>
      <c r="K19" s="194"/>
      <c r="L19" s="194"/>
      <c r="M19" s="194"/>
      <c r="N19" s="194"/>
      <c r="O19" s="194"/>
      <c r="P19" s="194"/>
      <c r="Q19" s="194"/>
    </row>
    <row r="20" spans="1:17" s="195" customFormat="1" ht="12.75">
      <c r="A20" s="196" t="s">
        <v>164</v>
      </c>
      <c r="B20" s="189">
        <v>3</v>
      </c>
      <c r="C20" s="192"/>
      <c r="D20" s="200" t="s">
        <v>29</v>
      </c>
      <c r="E20" s="201">
        <f t="shared" si="0"/>
        <v>4005.12</v>
      </c>
      <c r="F20" s="167">
        <v>0.6</v>
      </c>
      <c r="G20" s="192"/>
      <c r="H20" s="194"/>
      <c r="I20" s="192"/>
      <c r="J20" s="194"/>
      <c r="K20" s="194"/>
      <c r="L20" s="194"/>
      <c r="M20" s="194"/>
      <c r="N20" s="194"/>
      <c r="O20" s="194"/>
      <c r="P20" s="194"/>
      <c r="Q20" s="194"/>
    </row>
    <row r="21" spans="1:17" s="195" customFormat="1" ht="14.25">
      <c r="A21" s="209" t="s">
        <v>187</v>
      </c>
      <c r="B21" s="160"/>
      <c r="C21" s="207"/>
      <c r="D21" s="203" t="s">
        <v>213</v>
      </c>
      <c r="E21" s="201">
        <f t="shared" si="0"/>
        <v>85.53600000000006</v>
      </c>
      <c r="F21" s="167">
        <v>0.8</v>
      </c>
      <c r="G21" s="192"/>
      <c r="H21" s="194"/>
      <c r="I21" s="192"/>
      <c r="J21" s="194"/>
      <c r="K21" s="194"/>
      <c r="L21" s="194"/>
      <c r="M21" s="194"/>
      <c r="N21" s="194"/>
      <c r="O21" s="194"/>
      <c r="P21" s="194"/>
      <c r="Q21" s="194"/>
    </row>
    <row r="22" spans="1:17" s="195" customFormat="1" ht="14.25">
      <c r="A22" s="215" t="s">
        <v>213</v>
      </c>
      <c r="B22" s="155">
        <v>9</v>
      </c>
      <c r="C22" s="192"/>
      <c r="D22" s="200" t="s">
        <v>96</v>
      </c>
      <c r="E22" s="201">
        <f t="shared" si="0"/>
        <v>213.8400000000002</v>
      </c>
      <c r="F22" s="167">
        <v>0.1</v>
      </c>
      <c r="G22" s="192"/>
      <c r="H22" s="194"/>
      <c r="I22" s="192"/>
      <c r="J22" s="194"/>
      <c r="K22" s="194"/>
      <c r="L22" s="194"/>
      <c r="M22" s="194"/>
      <c r="N22" s="194"/>
      <c r="O22" s="194"/>
      <c r="P22" s="194"/>
      <c r="Q22" s="194"/>
    </row>
    <row r="23" spans="1:17" s="195" customFormat="1" ht="12.75">
      <c r="A23" s="215" t="s">
        <v>96</v>
      </c>
      <c r="B23" s="155">
        <v>5</v>
      </c>
      <c r="C23" s="202"/>
      <c r="D23" s="208" t="str">
        <f>A13</f>
        <v>Other substance (1)</v>
      </c>
      <c r="E23" s="201" t="e">
        <f t="shared" si="0"/>
        <v>#REF!</v>
      </c>
      <c r="F23" s="167">
        <v>0</v>
      </c>
      <c r="G23" s="192"/>
      <c r="H23" s="194"/>
      <c r="I23" s="192"/>
      <c r="J23" s="194"/>
      <c r="K23" s="194"/>
      <c r="L23" s="194"/>
      <c r="M23" s="194"/>
      <c r="N23" s="194"/>
      <c r="O23" s="194"/>
      <c r="P23" s="194"/>
      <c r="Q23" s="194"/>
    </row>
    <row r="24" spans="1:17" s="195" customFormat="1" ht="12.75">
      <c r="A24" s="196" t="s">
        <v>29</v>
      </c>
      <c r="B24" s="155">
        <v>3</v>
      </c>
      <c r="C24" s="202"/>
      <c r="D24" s="208" t="str">
        <f>A14</f>
        <v>Other substance (2)</v>
      </c>
      <c r="E24" s="201" t="e">
        <f t="shared" si="0"/>
        <v>#REF!</v>
      </c>
      <c r="F24" s="167">
        <v>0</v>
      </c>
      <c r="G24" s="192"/>
      <c r="H24" s="194"/>
      <c r="I24" s="192"/>
      <c r="J24" s="194"/>
      <c r="K24" s="194"/>
      <c r="L24" s="194"/>
      <c r="M24" s="194"/>
      <c r="N24" s="194"/>
      <c r="O24" s="194"/>
      <c r="P24" s="194"/>
      <c r="Q24" s="194"/>
    </row>
    <row r="25" spans="1:17" s="195" customFormat="1" ht="12.75">
      <c r="A25" s="210" t="str">
        <f>A13</f>
        <v>Other substance (1)</v>
      </c>
      <c r="B25" s="155">
        <v>0</v>
      </c>
      <c r="C25" s="202"/>
      <c r="D25" s="192"/>
      <c r="E25" s="212"/>
      <c r="F25" s="192"/>
      <c r="G25" s="192"/>
      <c r="H25" s="194"/>
      <c r="I25" s="192"/>
      <c r="J25" s="194"/>
      <c r="K25" s="194"/>
      <c r="L25" s="194"/>
      <c r="M25" s="194"/>
      <c r="N25" s="194"/>
      <c r="O25" s="194"/>
      <c r="P25" s="194"/>
      <c r="Q25" s="194"/>
    </row>
    <row r="26" spans="1:17" s="195" customFormat="1" ht="12.75">
      <c r="A26" s="210" t="str">
        <f>A14</f>
        <v>Other substance (2)</v>
      </c>
      <c r="B26" s="155">
        <v>0</v>
      </c>
      <c r="C26" s="202"/>
      <c r="D26" s="198" t="s">
        <v>181</v>
      </c>
      <c r="E26" s="213"/>
      <c r="F26" s="218" t="s">
        <v>183</v>
      </c>
      <c r="G26" s="209" t="s">
        <v>182</v>
      </c>
      <c r="H26" s="194"/>
      <c r="I26" s="192"/>
      <c r="J26" s="194"/>
      <c r="K26" s="194"/>
      <c r="L26" s="194"/>
      <c r="M26" s="194"/>
      <c r="N26" s="194"/>
      <c r="O26" s="194"/>
      <c r="P26" s="194"/>
      <c r="Q26" s="194"/>
    </row>
    <row r="27" spans="1:17" s="195" customFormat="1" ht="12.75">
      <c r="A27" s="196"/>
      <c r="B27" s="155"/>
      <c r="C27" s="192"/>
      <c r="D27" s="200" t="s">
        <v>16</v>
      </c>
      <c r="E27" s="219">
        <f>E19/(B6*1000)</f>
        <v>1.4301619199999999E-05</v>
      </c>
      <c r="F27" s="220">
        <f aca="true" t="shared" si="1" ref="F27:F32">E27/G27</f>
        <v>0.00014301619199999998</v>
      </c>
      <c r="G27" s="172">
        <v>0.1</v>
      </c>
      <c r="H27" s="194"/>
      <c r="I27" s="192"/>
      <c r="J27" s="194"/>
      <c r="K27" s="194"/>
      <c r="L27" s="194"/>
      <c r="M27" s="194"/>
      <c r="N27" s="194"/>
      <c r="O27" s="194"/>
      <c r="P27" s="194"/>
      <c r="Q27" s="194"/>
    </row>
    <row r="28" spans="1:17" s="195" customFormat="1" ht="12.75">
      <c r="A28" s="196" t="s">
        <v>169</v>
      </c>
      <c r="B28" s="155">
        <v>200</v>
      </c>
      <c r="C28" s="202"/>
      <c r="D28" s="200" t="s">
        <v>29</v>
      </c>
      <c r="E28" s="219">
        <f>E20/(B6*1000)</f>
        <v>4.00512E-06</v>
      </c>
      <c r="F28" s="220">
        <f t="shared" si="1"/>
        <v>8.010239999999999E-05</v>
      </c>
      <c r="G28" s="172">
        <v>0.05</v>
      </c>
      <c r="H28" s="194"/>
      <c r="I28" s="192"/>
      <c r="J28" s="194"/>
      <c r="K28" s="194"/>
      <c r="L28" s="194"/>
      <c r="M28" s="194"/>
      <c r="N28" s="194"/>
      <c r="O28" s="194"/>
      <c r="P28" s="194"/>
      <c r="Q28" s="194"/>
    </row>
    <row r="29" spans="1:17" s="195" customFormat="1" ht="14.25">
      <c r="A29" s="196" t="s">
        <v>170</v>
      </c>
      <c r="B29" s="155">
        <v>100</v>
      </c>
      <c r="C29" s="202"/>
      <c r="D29" s="203" t="s">
        <v>213</v>
      </c>
      <c r="E29" s="219">
        <f>E21/(B6*1000)</f>
        <v>8.553600000000006E-08</v>
      </c>
      <c r="F29" s="220">
        <f t="shared" si="1"/>
        <v>2.851200000000002E-06</v>
      </c>
      <c r="G29" s="172">
        <v>0.03</v>
      </c>
      <c r="H29" s="194"/>
      <c r="I29" s="192"/>
      <c r="J29" s="194"/>
      <c r="K29" s="194"/>
      <c r="L29" s="194"/>
      <c r="M29" s="194"/>
      <c r="N29" s="194"/>
      <c r="O29" s="194"/>
      <c r="P29" s="194"/>
      <c r="Q29" s="194"/>
    </row>
    <row r="30" spans="1:17" s="195" customFormat="1" ht="12.75">
      <c r="A30" s="194"/>
      <c r="B30" s="194"/>
      <c r="C30" s="202"/>
      <c r="D30" s="200" t="s">
        <v>96</v>
      </c>
      <c r="E30" s="219">
        <f>E22/(B6*1000)</f>
        <v>2.138400000000002E-07</v>
      </c>
      <c r="F30" s="220">
        <f t="shared" si="1"/>
        <v>5.346000000000005E-05</v>
      </c>
      <c r="G30" s="172">
        <v>0.004</v>
      </c>
      <c r="H30" s="194"/>
      <c r="I30" s="192"/>
      <c r="J30" s="194"/>
      <c r="K30" s="194"/>
      <c r="L30" s="194"/>
      <c r="M30" s="194"/>
      <c r="N30" s="194"/>
      <c r="O30" s="194"/>
      <c r="P30" s="194"/>
      <c r="Q30" s="194"/>
    </row>
    <row r="31" spans="1:17" s="195" customFormat="1" ht="12.75">
      <c r="A31" s="194"/>
      <c r="B31" s="192"/>
      <c r="C31" s="192"/>
      <c r="D31" s="208" t="str">
        <f>A13</f>
        <v>Other substance (1)</v>
      </c>
      <c r="E31" s="219" t="e">
        <f>E23/(B6*1000)</f>
        <v>#REF!</v>
      </c>
      <c r="F31" s="220" t="e">
        <f t="shared" si="1"/>
        <v>#REF!</v>
      </c>
      <c r="G31" s="172">
        <v>0</v>
      </c>
      <c r="H31" s="194"/>
      <c r="I31" s="192"/>
      <c r="J31" s="194"/>
      <c r="K31" s="194"/>
      <c r="L31" s="194"/>
      <c r="M31" s="194"/>
      <c r="N31" s="194"/>
      <c r="O31" s="194"/>
      <c r="P31" s="194"/>
      <c r="Q31" s="194"/>
    </row>
    <row r="32" spans="1:17" s="195" customFormat="1" ht="12.75">
      <c r="A32" s="103"/>
      <c r="B32" s="103"/>
      <c r="C32" s="192"/>
      <c r="D32" s="208" t="str">
        <f>A14</f>
        <v>Other substance (2)</v>
      </c>
      <c r="E32" s="219" t="e">
        <f>E24/(B6*1000)</f>
        <v>#REF!</v>
      </c>
      <c r="F32" s="220" t="e">
        <f t="shared" si="1"/>
        <v>#REF!</v>
      </c>
      <c r="G32" s="167">
        <v>0</v>
      </c>
      <c r="H32" s="194"/>
      <c r="I32" s="192"/>
      <c r="J32" s="194"/>
      <c r="K32" s="194"/>
      <c r="L32" s="194"/>
      <c r="M32" s="194"/>
      <c r="N32" s="194"/>
      <c r="O32" s="194"/>
      <c r="P32" s="194"/>
      <c r="Q32" s="194"/>
    </row>
    <row r="33" spans="1:17" s="195" customFormat="1" ht="12.75">
      <c r="A33" s="103"/>
      <c r="B33" s="103"/>
      <c r="C33" s="207"/>
      <c r="D33" s="194"/>
      <c r="E33" s="194"/>
      <c r="F33" s="194"/>
      <c r="G33" s="192"/>
      <c r="H33" s="194"/>
      <c r="I33" s="192"/>
      <c r="J33" s="194"/>
      <c r="K33" s="194"/>
      <c r="L33" s="194"/>
      <c r="M33" s="194"/>
      <c r="N33" s="194"/>
      <c r="O33" s="194"/>
      <c r="P33" s="194"/>
      <c r="Q33" s="194"/>
    </row>
    <row r="34" spans="1:17" s="195" customFormat="1" ht="12.75">
      <c r="A34" s="103"/>
      <c r="B34" s="103"/>
      <c r="C34" s="192"/>
      <c r="D34" s="194"/>
      <c r="E34" s="194"/>
      <c r="F34" s="194"/>
      <c r="G34" s="192"/>
      <c r="H34" s="194"/>
      <c r="I34" s="192"/>
      <c r="J34" s="194"/>
      <c r="K34" s="194"/>
      <c r="L34" s="194"/>
      <c r="M34" s="194"/>
      <c r="N34" s="194"/>
      <c r="O34" s="194"/>
      <c r="P34" s="194"/>
      <c r="Q34" s="194"/>
    </row>
    <row r="35" spans="2:17" s="195" customFormat="1" ht="12.75">
      <c r="B35" s="103"/>
      <c r="C35" s="202"/>
      <c r="D35" s="204"/>
      <c r="E35" s="341"/>
      <c r="F35" s="342"/>
      <c r="G35" s="192"/>
      <c r="H35" s="194"/>
      <c r="I35" s="192"/>
      <c r="J35" s="194"/>
      <c r="K35" s="194"/>
      <c r="L35" s="194"/>
      <c r="M35" s="194"/>
      <c r="N35" s="194"/>
      <c r="O35" s="194"/>
      <c r="P35" s="194"/>
      <c r="Q35" s="194"/>
    </row>
    <row r="36" spans="1:17" s="195" customFormat="1" ht="12.75">
      <c r="A36" s="103"/>
      <c r="B36" s="103"/>
      <c r="C36" s="202"/>
      <c r="D36" s="204"/>
      <c r="E36" s="341"/>
      <c r="F36" s="342"/>
      <c r="G36" s="192"/>
      <c r="H36" s="194"/>
      <c r="I36" s="192"/>
      <c r="J36" s="194"/>
      <c r="K36" s="194"/>
      <c r="L36" s="194"/>
      <c r="M36" s="194"/>
      <c r="N36" s="194"/>
      <c r="O36" s="194"/>
      <c r="P36" s="194"/>
      <c r="Q36" s="194"/>
    </row>
    <row r="37" spans="1:17" s="195" customFormat="1" ht="12.75">
      <c r="A37" s="103"/>
      <c r="B37" s="103"/>
      <c r="C37" s="202"/>
      <c r="D37" s="204"/>
      <c r="E37" s="212"/>
      <c r="F37" s="217"/>
      <c r="G37" s="192"/>
      <c r="H37" s="194"/>
      <c r="I37" s="192"/>
      <c r="J37" s="194"/>
      <c r="K37" s="194"/>
      <c r="L37" s="194"/>
      <c r="M37" s="194"/>
      <c r="N37" s="194"/>
      <c r="O37" s="194"/>
      <c r="P37" s="194"/>
      <c r="Q37" s="194"/>
    </row>
    <row r="38" spans="1:17" s="195" customFormat="1" ht="12.75">
      <c r="A38" s="103"/>
      <c r="B38" s="103"/>
      <c r="C38" s="202"/>
      <c r="D38" s="194"/>
      <c r="E38" s="194"/>
      <c r="F38" s="194"/>
      <c r="G38" s="194"/>
      <c r="H38" s="194"/>
      <c r="I38" s="192"/>
      <c r="J38" s="194"/>
      <c r="K38" s="194"/>
      <c r="L38" s="194"/>
      <c r="M38" s="194"/>
      <c r="N38" s="194"/>
      <c r="O38" s="194"/>
      <c r="P38" s="194"/>
      <c r="Q38" s="194"/>
    </row>
    <row r="39" spans="1:17" s="195" customFormat="1" ht="12.75">
      <c r="A39" s="103"/>
      <c r="B39" s="103"/>
      <c r="C39" s="202"/>
      <c r="D39" s="194"/>
      <c r="E39" s="194"/>
      <c r="F39" s="194"/>
      <c r="G39" s="194"/>
      <c r="H39" s="194"/>
      <c r="I39" s="192"/>
      <c r="J39" s="194"/>
      <c r="K39" s="194"/>
      <c r="L39" s="194"/>
      <c r="M39" s="194"/>
      <c r="N39" s="194"/>
      <c r="O39" s="194"/>
      <c r="P39" s="194"/>
      <c r="Q39" s="194"/>
    </row>
    <row r="40" spans="1:17" s="195" customFormat="1" ht="12.75">
      <c r="A40" s="103"/>
      <c r="B40" s="103"/>
      <c r="C40" s="202"/>
      <c r="D40" s="194"/>
      <c r="E40" s="194"/>
      <c r="F40" s="194"/>
      <c r="G40" s="194"/>
      <c r="H40" s="194"/>
      <c r="I40" s="192"/>
      <c r="J40" s="194"/>
      <c r="K40" s="194"/>
      <c r="L40" s="194"/>
      <c r="M40" s="194"/>
      <c r="N40" s="194"/>
      <c r="O40" s="194"/>
      <c r="P40" s="194"/>
      <c r="Q40" s="194"/>
    </row>
    <row r="41" spans="1:17" s="195" customFormat="1" ht="12.75">
      <c r="A41" s="103"/>
      <c r="B41" s="103"/>
      <c r="C41" s="202"/>
      <c r="D41" s="194"/>
      <c r="E41" s="194"/>
      <c r="F41" s="194"/>
      <c r="G41" s="194"/>
      <c r="H41" s="194"/>
      <c r="I41" s="192"/>
      <c r="J41" s="194"/>
      <c r="K41" s="194"/>
      <c r="L41" s="194"/>
      <c r="M41" s="194"/>
      <c r="N41" s="194"/>
      <c r="O41" s="194"/>
      <c r="P41" s="194"/>
      <c r="Q41" s="194"/>
    </row>
    <row r="42" spans="1:17" s="195" customFormat="1" ht="12.75">
      <c r="A42" s="103"/>
      <c r="B42" s="103"/>
      <c r="C42" s="192"/>
      <c r="D42" s="194"/>
      <c r="E42" s="194"/>
      <c r="F42" s="194"/>
      <c r="G42" s="194"/>
      <c r="H42" s="194"/>
      <c r="I42" s="192"/>
      <c r="J42" s="194"/>
      <c r="K42" s="194"/>
      <c r="L42" s="194"/>
      <c r="M42" s="194"/>
      <c r="N42" s="194"/>
      <c r="O42" s="194"/>
      <c r="P42" s="194"/>
      <c r="Q42" s="194"/>
    </row>
    <row r="43" spans="1:17" s="195" customFormat="1" ht="12.75">
      <c r="A43" s="103"/>
      <c r="B43" s="103"/>
      <c r="C43" s="202"/>
      <c r="D43" s="194"/>
      <c r="E43" s="194"/>
      <c r="F43" s="194"/>
      <c r="G43" s="194"/>
      <c r="H43" s="194"/>
      <c r="I43" s="192"/>
      <c r="J43" s="194"/>
      <c r="K43" s="194"/>
      <c r="L43" s="194"/>
      <c r="M43" s="194"/>
      <c r="N43" s="194"/>
      <c r="O43" s="194"/>
      <c r="P43" s="194"/>
      <c r="Q43" s="194"/>
    </row>
    <row r="44" spans="1:17" s="195" customFormat="1" ht="12.75">
      <c r="A44" s="103"/>
      <c r="B44" s="103"/>
      <c r="C44" s="202"/>
      <c r="D44" s="194"/>
      <c r="E44" s="194"/>
      <c r="F44" s="194"/>
      <c r="G44" s="194"/>
      <c r="H44" s="194"/>
      <c r="I44" s="192"/>
      <c r="J44" s="194"/>
      <c r="K44" s="194"/>
      <c r="L44" s="194"/>
      <c r="M44" s="194"/>
      <c r="N44" s="194"/>
      <c r="O44" s="194"/>
      <c r="P44" s="194"/>
      <c r="Q44" s="194"/>
    </row>
    <row r="45" spans="1:17" s="195" customFormat="1" ht="12.75">
      <c r="A45" s="103"/>
      <c r="B45" s="103"/>
      <c r="C45" s="202"/>
      <c r="D45" s="194"/>
      <c r="E45" s="194"/>
      <c r="F45" s="194"/>
      <c r="G45" s="194"/>
      <c r="H45" s="194"/>
      <c r="I45" s="192"/>
      <c r="J45" s="194"/>
      <c r="K45" s="194"/>
      <c r="L45" s="194"/>
      <c r="M45" s="194"/>
      <c r="N45" s="194"/>
      <c r="O45" s="194"/>
      <c r="P45" s="194"/>
      <c r="Q45" s="194"/>
    </row>
    <row r="46" spans="1:17" s="195" customFormat="1" ht="12.75">
      <c r="A46" s="103"/>
      <c r="B46" s="103"/>
      <c r="C46" s="192"/>
      <c r="D46" s="194"/>
      <c r="E46" s="194"/>
      <c r="F46" s="194"/>
      <c r="G46" s="194"/>
      <c r="H46" s="194"/>
      <c r="I46" s="192"/>
      <c r="J46" s="194"/>
      <c r="K46" s="194"/>
      <c r="L46" s="194"/>
      <c r="M46" s="194"/>
      <c r="N46" s="194"/>
      <c r="O46" s="194"/>
      <c r="P46" s="194"/>
      <c r="Q46" s="194"/>
    </row>
    <row r="47" spans="1:17" s="195" customFormat="1" ht="12.75">
      <c r="A47" s="221" t="s">
        <v>186</v>
      </c>
      <c r="B47" s="103"/>
      <c r="C47" s="192"/>
      <c r="D47" s="204"/>
      <c r="E47" s="345"/>
      <c r="F47" s="346"/>
      <c r="G47" s="342"/>
      <c r="H47" s="194"/>
      <c r="I47" s="192"/>
      <c r="J47" s="194"/>
      <c r="K47" s="194"/>
      <c r="L47" s="194"/>
      <c r="M47" s="194"/>
      <c r="N47" s="194"/>
      <c r="O47" s="194"/>
      <c r="P47" s="194"/>
      <c r="Q47" s="194"/>
    </row>
    <row r="48" spans="1:17" s="195" customFormat="1" ht="12.75">
      <c r="A48" s="194"/>
      <c r="B48" s="192"/>
      <c r="C48" s="192"/>
      <c r="D48" s="204"/>
      <c r="E48" s="345"/>
      <c r="F48" s="346"/>
      <c r="G48" s="342"/>
      <c r="H48" s="194"/>
      <c r="I48" s="192"/>
      <c r="J48" s="194"/>
      <c r="K48" s="194"/>
      <c r="L48" s="194"/>
      <c r="M48" s="194"/>
      <c r="N48" s="194"/>
      <c r="O48" s="194"/>
      <c r="P48" s="194"/>
      <c r="Q48" s="194"/>
    </row>
    <row r="49" spans="1:17" s="195" customFormat="1" ht="12.75">
      <c r="A49" s="194"/>
      <c r="B49" s="192"/>
      <c r="C49" s="192"/>
      <c r="D49" s="192"/>
      <c r="E49" s="192"/>
      <c r="F49" s="192"/>
      <c r="G49" s="192"/>
      <c r="H49" s="192"/>
      <c r="I49" s="192"/>
      <c r="J49" s="194"/>
      <c r="K49" s="194"/>
      <c r="L49" s="194"/>
      <c r="M49" s="194"/>
      <c r="N49" s="194"/>
      <c r="O49" s="194"/>
      <c r="P49" s="194"/>
      <c r="Q49" s="194"/>
    </row>
    <row r="50" spans="2:17" s="195" customFormat="1" ht="12.75">
      <c r="B50" s="192"/>
      <c r="C50" s="192"/>
      <c r="D50" s="192"/>
      <c r="E50" s="192"/>
      <c r="F50" s="192"/>
      <c r="G50" s="192"/>
      <c r="H50" s="192"/>
      <c r="I50" s="192"/>
      <c r="J50" s="194"/>
      <c r="K50" s="194"/>
      <c r="L50" s="194"/>
      <c r="M50" s="194"/>
      <c r="N50" s="194"/>
      <c r="O50" s="194"/>
      <c r="P50" s="194"/>
      <c r="Q50" s="194"/>
    </row>
    <row r="51" spans="1:17" s="195" customFormat="1" ht="12.75">
      <c r="A51" s="194"/>
      <c r="B51" s="192"/>
      <c r="C51" s="192"/>
      <c r="D51" s="192"/>
      <c r="E51" s="192"/>
      <c r="F51" s="192"/>
      <c r="G51" s="192"/>
      <c r="H51" s="192"/>
      <c r="I51" s="192"/>
      <c r="J51" s="194"/>
      <c r="K51" s="194"/>
      <c r="L51" s="194"/>
      <c r="M51" s="194"/>
      <c r="N51" s="194"/>
      <c r="O51" s="194"/>
      <c r="P51" s="194"/>
      <c r="Q51" s="194"/>
    </row>
    <row r="52" spans="1:17" s="195" customFormat="1" ht="12.75">
      <c r="A52" s="194"/>
      <c r="B52" s="192"/>
      <c r="C52" s="192"/>
      <c r="D52" s="192"/>
      <c r="E52" s="192"/>
      <c r="F52" s="192"/>
      <c r="G52" s="192"/>
      <c r="H52" s="192"/>
      <c r="I52" s="192"/>
      <c r="J52" s="194"/>
      <c r="K52" s="194"/>
      <c r="L52" s="194"/>
      <c r="M52" s="194"/>
      <c r="N52" s="194"/>
      <c r="O52" s="194"/>
      <c r="P52" s="194"/>
      <c r="Q52" s="194"/>
    </row>
    <row r="53" spans="1:17" s="195" customFormat="1" ht="12.75">
      <c r="A53" s="194"/>
      <c r="B53" s="192"/>
      <c r="C53" s="192"/>
      <c r="D53" s="192"/>
      <c r="E53" s="192"/>
      <c r="F53" s="192"/>
      <c r="G53" s="192"/>
      <c r="H53" s="192"/>
      <c r="I53" s="192"/>
      <c r="J53" s="194"/>
      <c r="K53" s="194"/>
      <c r="L53" s="194"/>
      <c r="M53" s="194"/>
      <c r="N53" s="194"/>
      <c r="O53" s="194"/>
      <c r="P53" s="194"/>
      <c r="Q53" s="194"/>
    </row>
    <row r="54" spans="1:17" s="195" customFormat="1" ht="12.75">
      <c r="A54" s="194"/>
      <c r="B54" s="192"/>
      <c r="C54" s="192"/>
      <c r="D54" s="192"/>
      <c r="E54" s="192"/>
      <c r="F54" s="192"/>
      <c r="G54" s="192"/>
      <c r="H54" s="192"/>
      <c r="I54" s="192"/>
      <c r="J54" s="194"/>
      <c r="K54" s="194"/>
      <c r="L54" s="194"/>
      <c r="M54" s="194"/>
      <c r="N54" s="194"/>
      <c r="O54" s="194"/>
      <c r="P54" s="194"/>
      <c r="Q54" s="194"/>
    </row>
    <row r="55" spans="1:17" s="195" customFormat="1" ht="12.75">
      <c r="A55" s="194"/>
      <c r="B55" s="192"/>
      <c r="C55" s="192"/>
      <c r="D55" s="192"/>
      <c r="E55" s="192"/>
      <c r="F55" s="192"/>
      <c r="G55" s="192"/>
      <c r="H55" s="192"/>
      <c r="I55" s="192"/>
      <c r="J55" s="194"/>
      <c r="K55" s="194"/>
      <c r="L55" s="194"/>
      <c r="M55" s="194"/>
      <c r="N55" s="194"/>
      <c r="O55" s="194"/>
      <c r="P55" s="194"/>
      <c r="Q55" s="194"/>
    </row>
    <row r="56" spans="1:17" s="195" customFormat="1" ht="12.75">
      <c r="A56" s="194"/>
      <c r="B56" s="192"/>
      <c r="C56" s="192"/>
      <c r="D56" s="192"/>
      <c r="E56" s="192"/>
      <c r="F56" s="192"/>
      <c r="G56" s="192"/>
      <c r="H56" s="192"/>
      <c r="I56" s="192"/>
      <c r="J56" s="194"/>
      <c r="K56" s="194"/>
      <c r="L56" s="194"/>
      <c r="M56" s="194"/>
      <c r="N56" s="194"/>
      <c r="O56" s="194"/>
      <c r="P56" s="194"/>
      <c r="Q56" s="194"/>
    </row>
    <row r="57" spans="1:17" s="195" customFormat="1" ht="12.75">
      <c r="A57" s="194"/>
      <c r="B57" s="192"/>
      <c r="C57" s="192"/>
      <c r="D57" s="192"/>
      <c r="E57" s="192"/>
      <c r="F57" s="192"/>
      <c r="G57" s="192"/>
      <c r="H57" s="192"/>
      <c r="I57" s="192"/>
      <c r="J57" s="194"/>
      <c r="K57" s="194"/>
      <c r="L57" s="194"/>
      <c r="M57" s="194"/>
      <c r="N57" s="194"/>
      <c r="O57" s="194"/>
      <c r="P57" s="194"/>
      <c r="Q57" s="194"/>
    </row>
    <row r="58" spans="1:17" s="195" customFormat="1" ht="12.75">
      <c r="A58" s="194"/>
      <c r="B58" s="192"/>
      <c r="C58" s="192"/>
      <c r="D58" s="192"/>
      <c r="E58" s="192"/>
      <c r="F58" s="192"/>
      <c r="G58" s="192"/>
      <c r="H58" s="192"/>
      <c r="I58" s="192"/>
      <c r="J58" s="194"/>
      <c r="K58" s="194"/>
      <c r="L58" s="194"/>
      <c r="M58" s="194"/>
      <c r="N58" s="194"/>
      <c r="O58" s="194"/>
      <c r="P58" s="194"/>
      <c r="Q58" s="194"/>
    </row>
    <row r="59" spans="1:17" s="195" customFormat="1" ht="12.75">
      <c r="A59" s="194"/>
      <c r="B59" s="192"/>
      <c r="C59" s="192"/>
      <c r="D59" s="192"/>
      <c r="E59" s="192"/>
      <c r="F59" s="192"/>
      <c r="G59" s="192"/>
      <c r="H59" s="192"/>
      <c r="I59" s="192"/>
      <c r="J59" s="194"/>
      <c r="K59" s="194"/>
      <c r="L59" s="194"/>
      <c r="M59" s="194"/>
      <c r="N59" s="194"/>
      <c r="O59" s="194"/>
      <c r="P59" s="194"/>
      <c r="Q59" s="194"/>
    </row>
    <row r="60" spans="1:17" s="195" customFormat="1" ht="12.75">
      <c r="A60" s="194"/>
      <c r="B60" s="192"/>
      <c r="C60" s="192"/>
      <c r="D60" s="192"/>
      <c r="E60" s="192"/>
      <c r="F60" s="192"/>
      <c r="G60" s="192"/>
      <c r="H60" s="192"/>
      <c r="I60" s="192"/>
      <c r="J60" s="194"/>
      <c r="K60" s="194"/>
      <c r="L60" s="194"/>
      <c r="M60" s="194"/>
      <c r="N60" s="194"/>
      <c r="O60" s="194"/>
      <c r="P60" s="194"/>
      <c r="Q60" s="194"/>
    </row>
    <row r="61" spans="1:17" s="195" customFormat="1" ht="12.75">
      <c r="A61" s="194"/>
      <c r="B61" s="192"/>
      <c r="C61" s="192"/>
      <c r="D61" s="192"/>
      <c r="E61" s="192"/>
      <c r="F61" s="192"/>
      <c r="G61" s="192"/>
      <c r="H61" s="192"/>
      <c r="I61" s="192"/>
      <c r="J61" s="194"/>
      <c r="K61" s="194"/>
      <c r="L61" s="194"/>
      <c r="M61" s="194"/>
      <c r="N61" s="194"/>
      <c r="O61" s="194"/>
      <c r="P61" s="194"/>
      <c r="Q61" s="194"/>
    </row>
    <row r="62" spans="1:17" s="195" customFormat="1" ht="12.75">
      <c r="A62" s="194"/>
      <c r="B62" s="192"/>
      <c r="C62" s="192"/>
      <c r="D62" s="192"/>
      <c r="E62" s="192"/>
      <c r="F62" s="192"/>
      <c r="G62" s="192"/>
      <c r="H62" s="192"/>
      <c r="I62" s="192"/>
      <c r="J62" s="194"/>
      <c r="K62" s="194"/>
      <c r="L62" s="194"/>
      <c r="M62" s="194"/>
      <c r="N62" s="194"/>
      <c r="O62" s="194"/>
      <c r="P62" s="194"/>
      <c r="Q62" s="194"/>
    </row>
    <row r="63" spans="1:17" s="195" customFormat="1" ht="12.75">
      <c r="A63" s="194"/>
      <c r="B63" s="192"/>
      <c r="C63" s="192"/>
      <c r="D63" s="192"/>
      <c r="E63" s="192"/>
      <c r="F63" s="192"/>
      <c r="G63" s="192"/>
      <c r="H63" s="192"/>
      <c r="I63" s="192"/>
      <c r="J63" s="194"/>
      <c r="K63" s="194"/>
      <c r="L63" s="194"/>
      <c r="M63" s="194"/>
      <c r="N63" s="194"/>
      <c r="O63" s="194"/>
      <c r="P63" s="194"/>
      <c r="Q63" s="194"/>
    </row>
    <row r="64" spans="1:17" s="195" customFormat="1" ht="12.75">
      <c r="A64" s="194"/>
      <c r="B64" s="192"/>
      <c r="C64" s="192"/>
      <c r="D64" s="192"/>
      <c r="E64" s="192"/>
      <c r="F64" s="192"/>
      <c r="G64" s="192"/>
      <c r="H64" s="192"/>
      <c r="I64" s="192"/>
      <c r="J64" s="194"/>
      <c r="K64" s="194"/>
      <c r="L64" s="194"/>
      <c r="M64" s="194"/>
      <c r="N64" s="194"/>
      <c r="O64" s="194"/>
      <c r="P64" s="194"/>
      <c r="Q64" s="194"/>
    </row>
    <row r="65" spans="1:17" s="195" customFormat="1" ht="12.75">
      <c r="A65" s="194"/>
      <c r="B65" s="192"/>
      <c r="C65" s="192"/>
      <c r="D65" s="192"/>
      <c r="E65" s="192"/>
      <c r="F65" s="192"/>
      <c r="G65" s="192"/>
      <c r="H65" s="192"/>
      <c r="I65" s="192"/>
      <c r="J65" s="194"/>
      <c r="K65" s="194"/>
      <c r="L65" s="194"/>
      <c r="M65" s="194"/>
      <c r="N65" s="194"/>
      <c r="O65" s="194"/>
      <c r="P65" s="194"/>
      <c r="Q65" s="194"/>
    </row>
    <row r="66" spans="1:17" s="195" customFormat="1" ht="12.75">
      <c r="A66" s="194"/>
      <c r="B66" s="192"/>
      <c r="C66" s="192"/>
      <c r="D66" s="192"/>
      <c r="E66" s="192"/>
      <c r="F66" s="192"/>
      <c r="G66" s="192"/>
      <c r="H66" s="192"/>
      <c r="I66" s="192"/>
      <c r="J66" s="194"/>
      <c r="K66" s="194"/>
      <c r="L66" s="194"/>
      <c r="M66" s="194"/>
      <c r="N66" s="194"/>
      <c r="O66" s="194"/>
      <c r="P66" s="194"/>
      <c r="Q66" s="194"/>
    </row>
    <row r="67" spans="1:17" s="195" customFormat="1" ht="12.75">
      <c r="A67" s="194"/>
      <c r="B67" s="192"/>
      <c r="C67" s="192"/>
      <c r="D67" s="192"/>
      <c r="E67" s="192"/>
      <c r="F67" s="192"/>
      <c r="G67" s="192"/>
      <c r="H67" s="192"/>
      <c r="I67" s="192"/>
      <c r="J67" s="194"/>
      <c r="K67" s="194"/>
      <c r="L67" s="194"/>
      <c r="M67" s="194"/>
      <c r="N67" s="194"/>
      <c r="O67" s="194"/>
      <c r="P67" s="194"/>
      <c r="Q67" s="194"/>
    </row>
    <row r="68" spans="1:17" s="195" customFormat="1" ht="12.75">
      <c r="A68" s="194"/>
      <c r="B68" s="192"/>
      <c r="C68" s="192"/>
      <c r="D68" s="192"/>
      <c r="E68" s="192"/>
      <c r="F68" s="192"/>
      <c r="G68" s="192"/>
      <c r="H68" s="192"/>
      <c r="I68" s="192"/>
      <c r="J68" s="194"/>
      <c r="K68" s="194"/>
      <c r="L68" s="194"/>
      <c r="M68" s="194"/>
      <c r="N68" s="194"/>
      <c r="O68" s="194"/>
      <c r="P68" s="194"/>
      <c r="Q68" s="194"/>
    </row>
    <row r="69" spans="1:17" s="195" customFormat="1" ht="12.75">
      <c r="A69" s="194"/>
      <c r="B69" s="192"/>
      <c r="C69" s="192"/>
      <c r="D69" s="192"/>
      <c r="E69" s="192"/>
      <c r="F69" s="192"/>
      <c r="G69" s="192"/>
      <c r="H69" s="192"/>
      <c r="I69" s="192"/>
      <c r="J69" s="194"/>
      <c r="K69" s="194"/>
      <c r="L69" s="194"/>
      <c r="M69" s="194"/>
      <c r="N69" s="194"/>
      <c r="O69" s="194"/>
      <c r="P69" s="194"/>
      <c r="Q69" s="194"/>
    </row>
    <row r="70" spans="1:17" s="195" customFormat="1" ht="12.75">
      <c r="A70" s="194"/>
      <c r="B70" s="192"/>
      <c r="C70" s="192"/>
      <c r="D70" s="192"/>
      <c r="E70" s="192"/>
      <c r="F70" s="192"/>
      <c r="G70" s="192"/>
      <c r="H70" s="192"/>
      <c r="I70" s="192"/>
      <c r="J70" s="194"/>
      <c r="K70" s="194"/>
      <c r="L70" s="194"/>
      <c r="M70" s="194"/>
      <c r="N70" s="194"/>
      <c r="O70" s="194"/>
      <c r="P70" s="194"/>
      <c r="Q70" s="194"/>
    </row>
    <row r="71" spans="1:17" s="195" customFormat="1" ht="12.75">
      <c r="A71" s="194"/>
      <c r="B71" s="192"/>
      <c r="C71" s="192"/>
      <c r="D71" s="192"/>
      <c r="E71" s="192"/>
      <c r="F71" s="192"/>
      <c r="G71" s="192"/>
      <c r="H71" s="192"/>
      <c r="I71" s="192"/>
      <c r="J71" s="194"/>
      <c r="K71" s="194"/>
      <c r="L71" s="194"/>
      <c r="M71" s="194"/>
      <c r="N71" s="194"/>
      <c r="O71" s="194"/>
      <c r="P71" s="194"/>
      <c r="Q71" s="194"/>
    </row>
    <row r="72" spans="1:17" s="195" customFormat="1" ht="12.75">
      <c r="A72" s="194"/>
      <c r="B72" s="192"/>
      <c r="C72" s="192"/>
      <c r="D72" s="192"/>
      <c r="E72" s="192"/>
      <c r="F72" s="192"/>
      <c r="G72" s="192"/>
      <c r="H72" s="192"/>
      <c r="I72" s="192"/>
      <c r="J72" s="194"/>
      <c r="K72" s="194"/>
      <c r="L72" s="194"/>
      <c r="M72" s="194"/>
      <c r="N72" s="194"/>
      <c r="O72" s="194"/>
      <c r="P72" s="194"/>
      <c r="Q72" s="194"/>
    </row>
    <row r="73" spans="1:17" s="195" customFormat="1" ht="12.75">
      <c r="A73" s="194"/>
      <c r="B73" s="192"/>
      <c r="C73" s="192"/>
      <c r="D73" s="192"/>
      <c r="E73" s="192"/>
      <c r="F73" s="192"/>
      <c r="G73" s="192"/>
      <c r="H73" s="192"/>
      <c r="I73" s="192"/>
      <c r="J73" s="194"/>
      <c r="K73" s="194"/>
      <c r="L73" s="194"/>
      <c r="M73" s="194"/>
      <c r="N73" s="194"/>
      <c r="O73" s="194"/>
      <c r="P73" s="194"/>
      <c r="Q73" s="194"/>
    </row>
    <row r="74" spans="1:17" s="195" customFormat="1" ht="12.75">
      <c r="A74" s="194"/>
      <c r="B74" s="192"/>
      <c r="C74" s="192"/>
      <c r="D74" s="192"/>
      <c r="E74" s="192"/>
      <c r="F74" s="192"/>
      <c r="G74" s="192"/>
      <c r="H74" s="192"/>
      <c r="I74" s="192"/>
      <c r="J74" s="194"/>
      <c r="K74" s="194"/>
      <c r="L74" s="194"/>
      <c r="M74" s="194"/>
      <c r="N74" s="194"/>
      <c r="O74" s="194"/>
      <c r="P74" s="194"/>
      <c r="Q74" s="194"/>
    </row>
    <row r="75" spans="1:17" s="195" customFormat="1" ht="12.75">
      <c r="A75" s="194"/>
      <c r="B75" s="192"/>
      <c r="C75" s="192"/>
      <c r="D75" s="192"/>
      <c r="E75" s="192"/>
      <c r="F75" s="192"/>
      <c r="G75" s="192"/>
      <c r="H75" s="192"/>
      <c r="I75" s="192"/>
      <c r="J75" s="194"/>
      <c r="K75" s="194"/>
      <c r="L75" s="194"/>
      <c r="M75" s="194"/>
      <c r="N75" s="194"/>
      <c r="O75" s="194"/>
      <c r="P75" s="194"/>
      <c r="Q75" s="194"/>
    </row>
    <row r="76" spans="1:17" s="195" customFormat="1" ht="12.75">
      <c r="A76" s="194"/>
      <c r="B76" s="192"/>
      <c r="C76" s="192"/>
      <c r="D76" s="192"/>
      <c r="E76" s="192"/>
      <c r="F76" s="192"/>
      <c r="G76" s="192"/>
      <c r="H76" s="192"/>
      <c r="I76" s="192"/>
      <c r="J76" s="194"/>
      <c r="K76" s="194"/>
      <c r="L76" s="194"/>
      <c r="M76" s="194"/>
      <c r="N76" s="194"/>
      <c r="O76" s="194"/>
      <c r="P76" s="194"/>
      <c r="Q76" s="194"/>
    </row>
    <row r="77" spans="1:17" s="195" customFormat="1" ht="12.75">
      <c r="A77" s="194"/>
      <c r="B77" s="192"/>
      <c r="C77" s="192"/>
      <c r="D77" s="192"/>
      <c r="E77" s="192"/>
      <c r="F77" s="192"/>
      <c r="G77" s="192"/>
      <c r="H77" s="192"/>
      <c r="I77" s="192"/>
      <c r="J77" s="194"/>
      <c r="K77" s="194"/>
      <c r="L77" s="194"/>
      <c r="M77" s="194"/>
      <c r="N77" s="194"/>
      <c r="O77" s="194"/>
      <c r="P77" s="194"/>
      <c r="Q77" s="194"/>
    </row>
    <row r="78" spans="1:17" s="195" customFormat="1" ht="12.75">
      <c r="A78" s="194"/>
      <c r="B78" s="192"/>
      <c r="C78" s="192"/>
      <c r="D78" s="192"/>
      <c r="E78" s="192"/>
      <c r="F78" s="192"/>
      <c r="G78" s="192"/>
      <c r="H78" s="192"/>
      <c r="I78" s="192"/>
      <c r="J78" s="194"/>
      <c r="K78" s="194"/>
      <c r="L78" s="194"/>
      <c r="M78" s="194"/>
      <c r="N78" s="194"/>
      <c r="O78" s="194"/>
      <c r="P78" s="194"/>
      <c r="Q78" s="194"/>
    </row>
    <row r="79" spans="1:17" s="195" customFormat="1" ht="12.75">
      <c r="A79" s="194"/>
      <c r="B79" s="192"/>
      <c r="C79" s="192"/>
      <c r="D79" s="192"/>
      <c r="E79" s="192"/>
      <c r="F79" s="192"/>
      <c r="G79" s="192"/>
      <c r="H79" s="192"/>
      <c r="I79" s="192"/>
      <c r="J79" s="194"/>
      <c r="K79" s="194"/>
      <c r="L79" s="194"/>
      <c r="M79" s="194"/>
      <c r="N79" s="194"/>
      <c r="O79" s="194"/>
      <c r="P79" s="194"/>
      <c r="Q79" s="194"/>
    </row>
    <row r="80" spans="1:17" s="195" customFormat="1" ht="12.75">
      <c r="A80" s="194"/>
      <c r="B80" s="192"/>
      <c r="C80" s="192"/>
      <c r="D80" s="192"/>
      <c r="E80" s="192"/>
      <c r="F80" s="192"/>
      <c r="G80" s="192"/>
      <c r="H80" s="192"/>
      <c r="I80" s="192"/>
      <c r="J80" s="194"/>
      <c r="K80" s="194"/>
      <c r="L80" s="194"/>
      <c r="M80" s="194"/>
      <c r="N80" s="194"/>
      <c r="O80" s="194"/>
      <c r="P80" s="194"/>
      <c r="Q80" s="194"/>
    </row>
    <row r="81" spans="1:17" s="224" customFormat="1" ht="12.75">
      <c r="A81" s="222"/>
      <c r="B81" s="223"/>
      <c r="C81" s="223"/>
      <c r="D81" s="223"/>
      <c r="E81" s="223"/>
      <c r="F81" s="223"/>
      <c r="G81" s="223"/>
      <c r="H81" s="223"/>
      <c r="I81" s="223"/>
      <c r="J81" s="222"/>
      <c r="K81" s="222"/>
      <c r="L81" s="222"/>
      <c r="M81" s="222"/>
      <c r="N81" s="222"/>
      <c r="O81" s="222"/>
      <c r="P81" s="222"/>
      <c r="Q81" s="222"/>
    </row>
    <row r="82" spans="1:17" s="224" customFormat="1" ht="12.75">
      <c r="A82" s="222"/>
      <c r="B82" s="223"/>
      <c r="C82" s="223"/>
      <c r="D82" s="223"/>
      <c r="E82" s="223"/>
      <c r="F82" s="223"/>
      <c r="G82" s="223"/>
      <c r="H82" s="223"/>
      <c r="I82" s="223"/>
      <c r="J82" s="222"/>
      <c r="K82" s="222"/>
      <c r="L82" s="222"/>
      <c r="M82" s="222"/>
      <c r="N82" s="222"/>
      <c r="O82" s="222"/>
      <c r="P82" s="222"/>
      <c r="Q82" s="222"/>
    </row>
    <row r="83" spans="1:17" s="224" customFormat="1" ht="12.75">
      <c r="A83" s="222"/>
      <c r="B83" s="223"/>
      <c r="C83" s="223"/>
      <c r="D83" s="223"/>
      <c r="E83" s="223"/>
      <c r="F83" s="223"/>
      <c r="G83" s="223"/>
      <c r="H83" s="223"/>
      <c r="I83" s="223"/>
      <c r="J83" s="222"/>
      <c r="K83" s="222"/>
      <c r="L83" s="222"/>
      <c r="M83" s="222"/>
      <c r="N83" s="222"/>
      <c r="O83" s="222"/>
      <c r="P83" s="222"/>
      <c r="Q83" s="222"/>
    </row>
    <row r="84" spans="1:17" s="224" customFormat="1" ht="12.75">
      <c r="A84" s="222"/>
      <c r="B84" s="223"/>
      <c r="C84" s="223"/>
      <c r="D84" s="223"/>
      <c r="E84" s="223"/>
      <c r="F84" s="223"/>
      <c r="G84" s="223"/>
      <c r="H84" s="223"/>
      <c r="I84" s="223"/>
      <c r="J84" s="222"/>
      <c r="K84" s="222"/>
      <c r="L84" s="222"/>
      <c r="M84" s="222"/>
      <c r="N84" s="222"/>
      <c r="O84" s="222"/>
      <c r="P84" s="222"/>
      <c r="Q84" s="222"/>
    </row>
    <row r="85" spans="1:17" s="224" customFormat="1" ht="12.75">
      <c r="A85" s="222"/>
      <c r="B85" s="223"/>
      <c r="C85" s="223"/>
      <c r="D85" s="223"/>
      <c r="E85" s="223"/>
      <c r="F85" s="223"/>
      <c r="G85" s="223"/>
      <c r="H85" s="223"/>
      <c r="I85" s="223"/>
      <c r="J85" s="222"/>
      <c r="K85" s="222"/>
      <c r="L85" s="222"/>
      <c r="M85" s="222"/>
      <c r="N85" s="222"/>
      <c r="O85" s="222"/>
      <c r="P85" s="222"/>
      <c r="Q85" s="222"/>
    </row>
    <row r="86" spans="1:17" s="224" customFormat="1" ht="12.75">
      <c r="A86" s="222"/>
      <c r="B86" s="223"/>
      <c r="C86" s="223"/>
      <c r="D86" s="223"/>
      <c r="E86" s="223"/>
      <c r="F86" s="223"/>
      <c r="G86" s="223"/>
      <c r="H86" s="223"/>
      <c r="I86" s="223"/>
      <c r="J86" s="222"/>
      <c r="K86" s="222"/>
      <c r="L86" s="222"/>
      <c r="M86" s="222"/>
      <c r="N86" s="222"/>
      <c r="O86" s="222"/>
      <c r="P86" s="222"/>
      <c r="Q86" s="222"/>
    </row>
    <row r="87" spans="1:17" s="224" customFormat="1" ht="12.75">
      <c r="A87" s="222"/>
      <c r="B87" s="223"/>
      <c r="C87" s="223"/>
      <c r="D87" s="223"/>
      <c r="E87" s="223"/>
      <c r="F87" s="223"/>
      <c r="G87" s="223"/>
      <c r="H87" s="223"/>
      <c r="I87" s="223"/>
      <c r="J87" s="222"/>
      <c r="K87" s="222"/>
      <c r="L87" s="222"/>
      <c r="M87" s="222"/>
      <c r="N87" s="222"/>
      <c r="O87" s="222"/>
      <c r="P87" s="222"/>
      <c r="Q87" s="222"/>
    </row>
    <row r="88" spans="1:17" s="224" customFormat="1" ht="12.75">
      <c r="A88" s="222"/>
      <c r="B88" s="223"/>
      <c r="C88" s="223"/>
      <c r="D88" s="223"/>
      <c r="E88" s="223"/>
      <c r="F88" s="223"/>
      <c r="G88" s="223"/>
      <c r="H88" s="223"/>
      <c r="I88" s="223"/>
      <c r="J88" s="222"/>
      <c r="K88" s="222"/>
      <c r="L88" s="222"/>
      <c r="M88" s="222"/>
      <c r="N88" s="222"/>
      <c r="O88" s="222"/>
      <c r="P88" s="222"/>
      <c r="Q88" s="222"/>
    </row>
    <row r="89" spans="1:17" s="224" customFormat="1" ht="12.75">
      <c r="A89" s="222"/>
      <c r="B89" s="223"/>
      <c r="C89" s="223"/>
      <c r="D89" s="223"/>
      <c r="E89" s="223"/>
      <c r="F89" s="223"/>
      <c r="G89" s="223"/>
      <c r="H89" s="223"/>
      <c r="I89" s="223"/>
      <c r="J89" s="222"/>
      <c r="K89" s="222"/>
      <c r="L89" s="222"/>
      <c r="M89" s="222"/>
      <c r="N89" s="222"/>
      <c r="O89" s="222"/>
      <c r="P89" s="222"/>
      <c r="Q89" s="222"/>
    </row>
    <row r="90" spans="1:17" s="224" customFormat="1" ht="12.75">
      <c r="A90" s="222"/>
      <c r="B90" s="223"/>
      <c r="C90" s="223"/>
      <c r="D90" s="223"/>
      <c r="E90" s="223"/>
      <c r="F90" s="223"/>
      <c r="G90" s="223"/>
      <c r="H90" s="223"/>
      <c r="I90" s="223"/>
      <c r="J90" s="222"/>
      <c r="K90" s="222"/>
      <c r="L90" s="222"/>
      <c r="M90" s="222"/>
      <c r="N90" s="222"/>
      <c r="O90" s="222"/>
      <c r="P90" s="222"/>
      <c r="Q90" s="222"/>
    </row>
    <row r="91" spans="1:17" s="224" customFormat="1" ht="12.75">
      <c r="A91" s="222"/>
      <c r="B91" s="223"/>
      <c r="C91" s="223"/>
      <c r="D91" s="223"/>
      <c r="E91" s="223"/>
      <c r="F91" s="223"/>
      <c r="G91" s="223"/>
      <c r="H91" s="223"/>
      <c r="I91" s="223"/>
      <c r="J91" s="222"/>
      <c r="K91" s="222"/>
      <c r="L91" s="222"/>
      <c r="M91" s="222"/>
      <c r="N91" s="222"/>
      <c r="O91" s="222"/>
      <c r="P91" s="222"/>
      <c r="Q91" s="222"/>
    </row>
    <row r="92" spans="1:17" s="224" customFormat="1" ht="12.75">
      <c r="A92" s="222"/>
      <c r="B92" s="223"/>
      <c r="C92" s="223"/>
      <c r="D92" s="223"/>
      <c r="E92" s="223"/>
      <c r="F92" s="223"/>
      <c r="G92" s="223"/>
      <c r="H92" s="223"/>
      <c r="I92" s="223"/>
      <c r="J92" s="222"/>
      <c r="K92" s="222"/>
      <c r="L92" s="222"/>
      <c r="M92" s="222"/>
      <c r="N92" s="222"/>
      <c r="O92" s="222"/>
      <c r="P92" s="222"/>
      <c r="Q92" s="222"/>
    </row>
    <row r="93" spans="1:17" s="224" customFormat="1" ht="12.75">
      <c r="A93" s="222"/>
      <c r="B93" s="223"/>
      <c r="C93" s="223"/>
      <c r="D93" s="223"/>
      <c r="E93" s="223"/>
      <c r="F93" s="223"/>
      <c r="G93" s="223"/>
      <c r="H93" s="223"/>
      <c r="I93" s="223"/>
      <c r="J93" s="222"/>
      <c r="K93" s="222"/>
      <c r="L93" s="222"/>
      <c r="M93" s="222"/>
      <c r="N93" s="222"/>
      <c r="O93" s="222"/>
      <c r="P93" s="222"/>
      <c r="Q93" s="222"/>
    </row>
    <row r="94" spans="1:17" s="224" customFormat="1" ht="12.75">
      <c r="A94" s="222"/>
      <c r="B94" s="223"/>
      <c r="C94" s="223"/>
      <c r="D94" s="223"/>
      <c r="E94" s="223"/>
      <c r="F94" s="223"/>
      <c r="G94" s="223"/>
      <c r="H94" s="223"/>
      <c r="I94" s="223"/>
      <c r="J94" s="222"/>
      <c r="K94" s="222"/>
      <c r="L94" s="222"/>
      <c r="M94" s="222"/>
      <c r="N94" s="222"/>
      <c r="O94" s="222"/>
      <c r="P94" s="222"/>
      <c r="Q94" s="222"/>
    </row>
    <row r="95" spans="1:17" s="224" customFormat="1" ht="12.75">
      <c r="A95" s="222"/>
      <c r="B95" s="223"/>
      <c r="C95" s="223"/>
      <c r="D95" s="223"/>
      <c r="E95" s="223"/>
      <c r="F95" s="223"/>
      <c r="G95" s="223"/>
      <c r="H95" s="223"/>
      <c r="I95" s="223"/>
      <c r="J95" s="222"/>
      <c r="K95" s="222"/>
      <c r="L95" s="222"/>
      <c r="M95" s="222"/>
      <c r="N95" s="222"/>
      <c r="O95" s="222"/>
      <c r="P95" s="222"/>
      <c r="Q95" s="222"/>
    </row>
    <row r="96" spans="1:17" s="224" customFormat="1" ht="12.75">
      <c r="A96" s="222"/>
      <c r="B96" s="225">
        <v>2</v>
      </c>
      <c r="C96" s="225"/>
      <c r="D96" s="223"/>
      <c r="E96" s="223"/>
      <c r="F96" s="223"/>
      <c r="G96" s="223"/>
      <c r="H96" s="223"/>
      <c r="I96" s="223"/>
      <c r="J96" s="222"/>
      <c r="K96" s="222"/>
      <c r="L96" s="222"/>
      <c r="M96" s="222"/>
      <c r="N96" s="222"/>
      <c r="O96" s="222"/>
      <c r="P96" s="222"/>
      <c r="Q96" s="222"/>
    </row>
    <row r="97" spans="1:17" s="224" customFormat="1" ht="12.75">
      <c r="A97" s="222"/>
      <c r="B97" s="225">
        <v>3</v>
      </c>
      <c r="C97" s="225"/>
      <c r="D97" s="223"/>
      <c r="E97" s="223"/>
      <c r="F97" s="223"/>
      <c r="G97" s="223"/>
      <c r="H97" s="223"/>
      <c r="I97" s="223"/>
      <c r="J97" s="222"/>
      <c r="K97" s="222"/>
      <c r="L97" s="222"/>
      <c r="M97" s="222"/>
      <c r="N97" s="222"/>
      <c r="O97" s="222"/>
      <c r="P97" s="222"/>
      <c r="Q97" s="222"/>
    </row>
    <row r="98" spans="1:17" s="224" customFormat="1" ht="12.75">
      <c r="A98" s="222"/>
      <c r="B98" s="225">
        <v>4</v>
      </c>
      <c r="C98" s="225"/>
      <c r="D98" s="223"/>
      <c r="E98" s="223"/>
      <c r="F98" s="223"/>
      <c r="G98" s="223"/>
      <c r="H98" s="223"/>
      <c r="I98" s="223"/>
      <c r="J98" s="222"/>
      <c r="K98" s="222"/>
      <c r="L98" s="222"/>
      <c r="M98" s="222"/>
      <c r="N98" s="222"/>
      <c r="O98" s="222"/>
      <c r="P98" s="222"/>
      <c r="Q98" s="222"/>
    </row>
    <row r="99" spans="1:17" s="224" customFormat="1" ht="12.75">
      <c r="A99" s="222"/>
      <c r="B99" s="223"/>
      <c r="C99" s="223"/>
      <c r="D99" s="223"/>
      <c r="E99" s="223"/>
      <c r="F99" s="223"/>
      <c r="G99" s="223"/>
      <c r="H99" s="223"/>
      <c r="I99" s="223"/>
      <c r="J99" s="222"/>
      <c r="K99" s="222"/>
      <c r="L99" s="222"/>
      <c r="M99" s="222"/>
      <c r="N99" s="222"/>
      <c r="O99" s="222"/>
      <c r="P99" s="222"/>
      <c r="Q99" s="222"/>
    </row>
    <row r="100" ht="15" hidden="1"/>
    <row r="101" ht="15.75" hidden="1">
      <c r="F101" s="228" t="s">
        <v>20</v>
      </c>
    </row>
    <row r="102" spans="6:7" ht="19.5" hidden="1">
      <c r="F102" s="229" t="s">
        <v>125</v>
      </c>
      <c r="G102" s="230">
        <v>0.049033</v>
      </c>
    </row>
    <row r="103" spans="6:7" ht="15" hidden="1">
      <c r="F103" s="229" t="s">
        <v>16</v>
      </c>
      <c r="G103" s="230">
        <v>0.039999</v>
      </c>
    </row>
    <row r="104" spans="6:7" ht="19.5" hidden="1">
      <c r="F104" s="229" t="s">
        <v>126</v>
      </c>
      <c r="G104" s="230">
        <v>0.156105</v>
      </c>
    </row>
    <row r="105" ht="15" hidden="1"/>
    <row r="106" ht="15.75" hidden="1">
      <c r="A106" s="320" t="s">
        <v>12</v>
      </c>
    </row>
    <row r="107" ht="15.75" hidden="1">
      <c r="E107" s="232" t="s">
        <v>21</v>
      </c>
    </row>
    <row r="108" spans="1:8" ht="47.25" hidden="1">
      <c r="A108" s="233" t="s">
        <v>11</v>
      </c>
      <c r="B108" s="233" t="s">
        <v>9</v>
      </c>
      <c r="C108" s="233"/>
      <c r="D108" s="233" t="s">
        <v>10</v>
      </c>
      <c r="E108" s="234" t="s">
        <v>14</v>
      </c>
      <c r="F108" s="233" t="s">
        <v>19</v>
      </c>
      <c r="G108" s="233" t="s">
        <v>17</v>
      </c>
      <c r="H108" s="233" t="s">
        <v>18</v>
      </c>
    </row>
    <row r="109" spans="1:8" ht="19.5" hidden="1">
      <c r="A109" s="229" t="s">
        <v>0</v>
      </c>
      <c r="B109" s="229">
        <v>150</v>
      </c>
      <c r="C109" s="229"/>
      <c r="D109" s="229" t="s">
        <v>142</v>
      </c>
      <c r="E109" s="235">
        <v>0.15</v>
      </c>
      <c r="F109" s="236">
        <f>B109*E109</f>
        <v>22.5</v>
      </c>
      <c r="G109" s="229">
        <f>F109*G102</f>
        <v>1.1032425</v>
      </c>
      <c r="H109" s="229" t="s">
        <v>143</v>
      </c>
    </row>
    <row r="110" spans="1:8" ht="20.25" hidden="1">
      <c r="A110" s="229" t="s">
        <v>1</v>
      </c>
      <c r="B110" s="229">
        <v>50</v>
      </c>
      <c r="C110" s="229"/>
      <c r="D110" s="229" t="s">
        <v>144</v>
      </c>
      <c r="E110" s="235">
        <v>0.3</v>
      </c>
      <c r="F110" s="236">
        <f>B110*E110</f>
        <v>15</v>
      </c>
      <c r="G110" s="229">
        <f>F110*G103</f>
        <v>0.599985</v>
      </c>
      <c r="H110" s="229" t="s">
        <v>16</v>
      </c>
    </row>
    <row r="111" spans="5:6" ht="15" hidden="1">
      <c r="E111" s="237"/>
      <c r="F111" s="238"/>
    </row>
    <row r="112" spans="5:6" ht="15" hidden="1">
      <c r="E112" s="237"/>
      <c r="F112" s="238"/>
    </row>
    <row r="113" spans="5:6" ht="15" hidden="1">
      <c r="E113" s="237"/>
      <c r="F113" s="238"/>
    </row>
    <row r="114" spans="1:6" ht="31.5" hidden="1">
      <c r="A114" s="320" t="s">
        <v>13</v>
      </c>
      <c r="E114" s="237"/>
      <c r="F114" s="238"/>
    </row>
    <row r="115" spans="1:8" ht="19.5" hidden="1">
      <c r="A115" s="229" t="s">
        <v>2</v>
      </c>
      <c r="B115" s="229">
        <v>0</v>
      </c>
      <c r="C115" s="229"/>
      <c r="D115" s="229" t="s">
        <v>145</v>
      </c>
      <c r="E115" s="235">
        <v>0.3</v>
      </c>
      <c r="F115" s="236">
        <f aca="true" t="shared" si="2" ref="F115:F121">B115*E115</f>
        <v>0</v>
      </c>
      <c r="G115" s="229">
        <v>0</v>
      </c>
      <c r="H115" s="229" t="s">
        <v>15</v>
      </c>
    </row>
    <row r="116" spans="1:8" ht="20.25" hidden="1">
      <c r="A116" s="229" t="s">
        <v>3</v>
      </c>
      <c r="B116" s="229">
        <v>0</v>
      </c>
      <c r="C116" s="229"/>
      <c r="D116" s="229" t="s">
        <v>144</v>
      </c>
      <c r="E116" s="235">
        <v>0.15</v>
      </c>
      <c r="F116" s="236">
        <f t="shared" si="2"/>
        <v>0</v>
      </c>
      <c r="G116" s="229">
        <v>0</v>
      </c>
      <c r="H116" s="229" t="s">
        <v>15</v>
      </c>
    </row>
    <row r="117" spans="1:8" ht="19.5" hidden="1">
      <c r="A117" s="229" t="s">
        <v>4</v>
      </c>
      <c r="B117" s="229">
        <v>100</v>
      </c>
      <c r="C117" s="229"/>
      <c r="D117" s="229" t="s">
        <v>145</v>
      </c>
      <c r="E117" s="235">
        <v>0.2</v>
      </c>
      <c r="F117" s="236">
        <f t="shared" si="2"/>
        <v>20</v>
      </c>
      <c r="G117" s="229">
        <f>F117*G104</f>
        <v>3.1220999999999997</v>
      </c>
      <c r="H117" s="229" t="s">
        <v>126</v>
      </c>
    </row>
    <row r="118" spans="1:8" ht="20.25" hidden="1">
      <c r="A118" s="229" t="s">
        <v>5</v>
      </c>
      <c r="B118" s="229">
        <v>50</v>
      </c>
      <c r="C118" s="229"/>
      <c r="D118" s="229" t="s">
        <v>144</v>
      </c>
      <c r="E118" s="235">
        <v>0.1</v>
      </c>
      <c r="F118" s="236">
        <f t="shared" si="2"/>
        <v>5</v>
      </c>
      <c r="G118" s="229">
        <f>F118*G103</f>
        <v>0.199995</v>
      </c>
      <c r="H118" s="229" t="s">
        <v>16</v>
      </c>
    </row>
    <row r="119" spans="1:8" ht="19.5" hidden="1">
      <c r="A119" s="229" t="s">
        <v>6</v>
      </c>
      <c r="B119" s="229">
        <v>50</v>
      </c>
      <c r="C119" s="229"/>
      <c r="D119" s="229" t="s">
        <v>142</v>
      </c>
      <c r="E119" s="235">
        <v>0.6</v>
      </c>
      <c r="F119" s="236">
        <f t="shared" si="2"/>
        <v>30</v>
      </c>
      <c r="G119" s="229">
        <f>F119*G102</f>
        <v>1.47099</v>
      </c>
      <c r="H119" s="229" t="s">
        <v>143</v>
      </c>
    </row>
    <row r="120" spans="1:8" ht="19.5" hidden="1">
      <c r="A120" s="229" t="s">
        <v>7</v>
      </c>
      <c r="B120" s="229">
        <v>50</v>
      </c>
      <c r="C120" s="229"/>
      <c r="D120" s="229" t="s">
        <v>145</v>
      </c>
      <c r="E120" s="235">
        <v>0.1</v>
      </c>
      <c r="F120" s="236">
        <f t="shared" si="2"/>
        <v>5</v>
      </c>
      <c r="G120" s="229">
        <f>F120*G104</f>
        <v>0.7805249999999999</v>
      </c>
      <c r="H120" s="229" t="s">
        <v>126</v>
      </c>
    </row>
    <row r="121" spans="1:8" ht="20.25" hidden="1">
      <c r="A121" s="229" t="s">
        <v>8</v>
      </c>
      <c r="B121" s="229">
        <v>50</v>
      </c>
      <c r="C121" s="229"/>
      <c r="D121" s="229" t="s">
        <v>144</v>
      </c>
      <c r="E121" s="235">
        <v>0.1</v>
      </c>
      <c r="F121" s="236">
        <f t="shared" si="2"/>
        <v>5</v>
      </c>
      <c r="G121" s="229">
        <f>F121*G103</f>
        <v>0.199995</v>
      </c>
      <c r="H121" s="229" t="s">
        <v>16</v>
      </c>
    </row>
    <row r="123" spans="1:4" ht="16.5" thickBot="1">
      <c r="A123" s="240" t="s">
        <v>31</v>
      </c>
      <c r="B123" s="241" t="s">
        <v>109</v>
      </c>
      <c r="C123" s="241"/>
      <c r="D123" s="242"/>
    </row>
    <row r="124" spans="1:4" ht="15.75">
      <c r="A124" s="243" t="s">
        <v>32</v>
      </c>
      <c r="B124" s="244">
        <f>B2</f>
        <v>50</v>
      </c>
      <c r="C124" s="244"/>
      <c r="D124" s="349" t="s">
        <v>33</v>
      </c>
    </row>
    <row r="125" spans="1:4" ht="16.5" thickBot="1">
      <c r="A125" s="246" t="s">
        <v>34</v>
      </c>
      <c r="B125" s="247">
        <f>B3</f>
        <v>1.2</v>
      </c>
      <c r="C125" s="247"/>
      <c r="D125" s="350" t="s">
        <v>35</v>
      </c>
    </row>
    <row r="126" spans="1:4" ht="15">
      <c r="A126" s="249" t="s">
        <v>36</v>
      </c>
      <c r="B126" s="250">
        <v>3</v>
      </c>
      <c r="C126" s="250"/>
      <c r="D126" s="351" t="s">
        <v>118</v>
      </c>
    </row>
    <row r="127" spans="1:4" ht="15">
      <c r="A127" s="249" t="s">
        <v>45</v>
      </c>
      <c r="B127" s="250">
        <f>B124*B125*2*60</f>
        <v>7200</v>
      </c>
      <c r="C127" s="250"/>
      <c r="D127" s="351" t="s">
        <v>46</v>
      </c>
    </row>
    <row r="128" spans="1:4" ht="15">
      <c r="A128" s="249" t="s">
        <v>47</v>
      </c>
      <c r="B128" s="250">
        <f>B127*B126</f>
        <v>21600</v>
      </c>
      <c r="C128" s="250"/>
      <c r="D128" s="351" t="s">
        <v>159</v>
      </c>
    </row>
    <row r="129" spans="1:9" ht="30.75" thickBot="1">
      <c r="A129" s="252" t="s">
        <v>121</v>
      </c>
      <c r="B129" s="253">
        <f>B5</f>
        <v>1000</v>
      </c>
      <c r="C129" s="253"/>
      <c r="D129" s="385"/>
      <c r="G129" s="240" t="s">
        <v>31</v>
      </c>
      <c r="H129" s="241" t="s">
        <v>15</v>
      </c>
      <c r="I129" s="249"/>
    </row>
    <row r="130" spans="1:9" ht="32.25" customHeight="1" thickBot="1">
      <c r="A130" s="255" t="s">
        <v>108</v>
      </c>
      <c r="B130" s="250">
        <f>B127*F155*300</f>
        <v>43200000</v>
      </c>
      <c r="C130" s="250"/>
      <c r="D130" s="353" t="s">
        <v>107</v>
      </c>
      <c r="G130" s="409" t="s">
        <v>119</v>
      </c>
      <c r="H130" s="416">
        <f>B20</f>
        <v>3</v>
      </c>
      <c r="I130" s="258" t="s">
        <v>15</v>
      </c>
    </row>
    <row r="131" spans="1:9" ht="16.5" thickBot="1">
      <c r="A131" s="259" t="s">
        <v>15</v>
      </c>
      <c r="B131" s="260"/>
      <c r="C131" s="260"/>
      <c r="D131" s="261" t="s">
        <v>119</v>
      </c>
      <c r="E131" s="289">
        <f>B9</f>
        <v>3</v>
      </c>
      <c r="G131" s="410"/>
      <c r="H131" s="417"/>
      <c r="I131" s="258" t="s">
        <v>15</v>
      </c>
    </row>
    <row r="132" spans="1:9" ht="15.75">
      <c r="A132" s="386" t="s">
        <v>22</v>
      </c>
      <c r="B132" s="264" t="s">
        <v>23</v>
      </c>
      <c r="C132" s="264"/>
      <c r="D132" s="265" t="s">
        <v>25</v>
      </c>
      <c r="E132" s="265" t="s">
        <v>123</v>
      </c>
      <c r="F132" s="267" t="s">
        <v>24</v>
      </c>
      <c r="G132" s="266" t="s">
        <v>27</v>
      </c>
      <c r="H132" s="265" t="s">
        <v>124</v>
      </c>
      <c r="I132" s="226" t="s">
        <v>15</v>
      </c>
    </row>
    <row r="133" spans="1:8" ht="19.5">
      <c r="A133" s="359" t="s">
        <v>28</v>
      </c>
      <c r="B133" s="268" t="s">
        <v>16</v>
      </c>
      <c r="C133" s="268"/>
      <c r="D133" s="269" t="s">
        <v>15</v>
      </c>
      <c r="E133" s="269"/>
      <c r="F133" s="270" t="s">
        <v>143</v>
      </c>
      <c r="G133" s="269"/>
      <c r="H133" s="269"/>
    </row>
    <row r="134" spans="1:8" ht="15">
      <c r="A134" s="359"/>
      <c r="B134" s="268" t="s">
        <v>29</v>
      </c>
      <c r="C134" s="268"/>
      <c r="D134" s="269" t="s">
        <v>15</v>
      </c>
      <c r="E134" s="269"/>
      <c r="F134" s="270" t="s">
        <v>96</v>
      </c>
      <c r="G134" s="269"/>
      <c r="H134" s="269"/>
    </row>
    <row r="135" spans="1:8" ht="15">
      <c r="A135" s="249"/>
      <c r="B135" s="387"/>
      <c r="C135" s="387"/>
      <c r="D135" s="388"/>
      <c r="E135" s="388"/>
      <c r="F135" s="387" t="s">
        <v>29</v>
      </c>
      <c r="G135" s="388"/>
      <c r="H135" s="388"/>
    </row>
    <row r="136" spans="1:8" ht="15">
      <c r="A136" s="359" t="s">
        <v>30</v>
      </c>
      <c r="B136" s="268" t="s">
        <v>37</v>
      </c>
      <c r="C136" s="268"/>
      <c r="D136" s="269" t="s">
        <v>38</v>
      </c>
      <c r="E136" s="269" t="s">
        <v>40</v>
      </c>
      <c r="F136" s="268" t="s">
        <v>37</v>
      </c>
      <c r="G136" s="269" t="s">
        <v>98</v>
      </c>
      <c r="H136" s="269" t="s">
        <v>40</v>
      </c>
    </row>
    <row r="137" spans="1:8" ht="15">
      <c r="A137" s="359" t="s">
        <v>41</v>
      </c>
      <c r="B137" s="268" t="s">
        <v>42</v>
      </c>
      <c r="C137" s="268"/>
      <c r="D137" s="269" t="s">
        <v>42</v>
      </c>
      <c r="E137" s="269" t="s">
        <v>43</v>
      </c>
      <c r="F137" s="268" t="s">
        <v>42</v>
      </c>
      <c r="G137" s="269" t="s">
        <v>42</v>
      </c>
      <c r="H137" s="269" t="s">
        <v>97</v>
      </c>
    </row>
    <row r="138" spans="1:8" ht="19.5">
      <c r="A138" s="284" t="s">
        <v>146</v>
      </c>
      <c r="B138" s="268"/>
      <c r="C138" s="268"/>
      <c r="D138" s="269"/>
      <c r="E138" s="269"/>
      <c r="F138" s="270">
        <f>B22</f>
        <v>9</v>
      </c>
      <c r="G138" s="269">
        <f>F138/POWER(B129,1/H130)</f>
        <v>0.9000000000000001</v>
      </c>
      <c r="H138" s="269">
        <f>F138/B129</f>
        <v>0.009</v>
      </c>
    </row>
    <row r="139" spans="1:8" ht="15">
      <c r="A139" s="359" t="s">
        <v>99</v>
      </c>
      <c r="B139" s="268"/>
      <c r="C139" s="268"/>
      <c r="D139" s="269"/>
      <c r="E139" s="269"/>
      <c r="F139" s="270">
        <f>B23</f>
        <v>5</v>
      </c>
      <c r="G139" s="269">
        <f>F139/POWER(B129,1/H130)</f>
        <v>0.5000000000000001</v>
      </c>
      <c r="H139" s="269">
        <f>F139/B129</f>
        <v>0.005</v>
      </c>
    </row>
    <row r="140" spans="1:8" ht="15">
      <c r="A140" s="359" t="s">
        <v>48</v>
      </c>
      <c r="B140" s="268">
        <f>B11</f>
        <v>6</v>
      </c>
      <c r="C140" s="268"/>
      <c r="D140" s="269">
        <f>B140/POWER(B129,1/E131)</f>
        <v>0.6000000000000001</v>
      </c>
      <c r="E140" s="269">
        <f>B140/B129</f>
        <v>0.006</v>
      </c>
      <c r="F140" s="270">
        <v>0</v>
      </c>
      <c r="G140" s="269">
        <v>0</v>
      </c>
      <c r="H140" s="269">
        <v>0</v>
      </c>
    </row>
    <row r="141" spans="1:8" ht="15">
      <c r="A141" s="359" t="s">
        <v>49</v>
      </c>
      <c r="B141" s="268">
        <f>B12</f>
        <v>1</v>
      </c>
      <c r="C141" s="268"/>
      <c r="D141" s="269">
        <f>B141/POWER(B129,1/E131)</f>
        <v>0.10000000000000002</v>
      </c>
      <c r="E141" s="269">
        <f>B141/B129</f>
        <v>0.001</v>
      </c>
      <c r="F141" s="270">
        <f>B24</f>
        <v>3</v>
      </c>
      <c r="G141" s="269">
        <f>F141/POWER(B129,1/H130)</f>
        <v>0.30000000000000004</v>
      </c>
      <c r="H141" s="269">
        <f>F141/B129</f>
        <v>0.003</v>
      </c>
    </row>
    <row r="142" spans="1:8" ht="15">
      <c r="A142" s="359" t="str">
        <f>A13</f>
        <v>Other substance (1)</v>
      </c>
      <c r="B142" s="268">
        <f>B13</f>
        <v>0</v>
      </c>
      <c r="C142" s="268"/>
      <c r="D142" s="269">
        <f>B142/POWER(B129,1/E131)</f>
        <v>0</v>
      </c>
      <c r="E142" s="269">
        <f>B142/B129</f>
        <v>0</v>
      </c>
      <c r="F142" s="270">
        <f>B25</f>
        <v>0</v>
      </c>
      <c r="G142" s="269">
        <f>F142/POWER(B129,1/H130)</f>
        <v>0</v>
      </c>
      <c r="H142" s="269">
        <f>F142/B129</f>
        <v>0</v>
      </c>
    </row>
    <row r="143" spans="1:8" ht="15">
      <c r="A143" s="359" t="str">
        <f>A14</f>
        <v>Other substance (2)</v>
      </c>
      <c r="B143" s="268">
        <f>B14</f>
        <v>0</v>
      </c>
      <c r="C143" s="268"/>
      <c r="D143" s="269">
        <f>B143/POWER(B129,1/E131)</f>
        <v>0</v>
      </c>
      <c r="E143" s="269">
        <f>B143/B129</f>
        <v>0</v>
      </c>
      <c r="F143" s="270">
        <f>B26</f>
        <v>0</v>
      </c>
      <c r="G143" s="269">
        <f>F143/POWER(B129,1/H130)</f>
        <v>0</v>
      </c>
      <c r="H143" s="269">
        <f>F143/B129</f>
        <v>0</v>
      </c>
    </row>
    <row r="144" spans="1:8" ht="15">
      <c r="A144" s="359" t="s">
        <v>50</v>
      </c>
      <c r="B144" s="268">
        <v>10</v>
      </c>
      <c r="C144" s="268"/>
      <c r="D144" s="269"/>
      <c r="E144" s="269">
        <f>B144/B129</f>
        <v>0.01</v>
      </c>
      <c r="F144" s="270"/>
      <c r="G144" s="269" t="s">
        <v>15</v>
      </c>
      <c r="H144" s="269"/>
    </row>
    <row r="145" spans="1:8" ht="15">
      <c r="A145" s="359" t="s">
        <v>67</v>
      </c>
      <c r="B145" s="268">
        <f>B16</f>
        <v>200</v>
      </c>
      <c r="C145" s="268"/>
      <c r="D145" s="269">
        <f>E145</f>
        <v>215.99999999999994</v>
      </c>
      <c r="E145" s="269">
        <f>B126*POWER(B129,1/E131)*B127/1000</f>
        <v>215.99999999999994</v>
      </c>
      <c r="F145" s="270">
        <f>0.15*B127/4</f>
        <v>270</v>
      </c>
      <c r="G145" s="269">
        <f>H145</f>
        <v>215.99999999999994</v>
      </c>
      <c r="H145" s="269">
        <f>B126*POWER(B129,1/H130)*B127/1000</f>
        <v>215.99999999999994</v>
      </c>
    </row>
    <row r="146" spans="1:8" ht="15">
      <c r="A146" s="359" t="s">
        <v>89</v>
      </c>
      <c r="B146" s="268">
        <f>B17</f>
        <v>100</v>
      </c>
      <c r="C146" s="268"/>
      <c r="D146" s="269">
        <f>E145</f>
        <v>215.99999999999994</v>
      </c>
      <c r="E146" s="269">
        <v>0</v>
      </c>
      <c r="F146" s="270">
        <f>F145*0.8</f>
        <v>216</v>
      </c>
      <c r="G146" s="269">
        <f>H145</f>
        <v>215.99999999999994</v>
      </c>
      <c r="H146" s="269">
        <v>0</v>
      </c>
    </row>
    <row r="147" spans="1:8" ht="15.75">
      <c r="A147" s="359" t="s">
        <v>68</v>
      </c>
      <c r="B147" s="272">
        <f>B146*B140</f>
        <v>600</v>
      </c>
      <c r="C147" s="272"/>
      <c r="D147" s="273">
        <f>D146*D140</f>
        <v>129.6</v>
      </c>
      <c r="E147" s="269">
        <v>0</v>
      </c>
      <c r="F147" s="270">
        <v>0</v>
      </c>
      <c r="G147" s="269">
        <v>0</v>
      </c>
      <c r="H147" s="269">
        <v>0</v>
      </c>
    </row>
    <row r="148" spans="1:9" ht="15.75">
      <c r="A148" s="359" t="s">
        <v>69</v>
      </c>
      <c r="B148" s="274">
        <f>B146*B141</f>
        <v>100</v>
      </c>
      <c r="C148" s="274"/>
      <c r="D148" s="275">
        <f>D146*D141</f>
        <v>21.599999999999998</v>
      </c>
      <c r="E148" s="276">
        <v>0</v>
      </c>
      <c r="F148" s="274">
        <f>F146*F141</f>
        <v>648</v>
      </c>
      <c r="G148" s="275">
        <f>G146*G141</f>
        <v>64.8</v>
      </c>
      <c r="H148" s="276">
        <v>0</v>
      </c>
      <c r="I148" s="249"/>
    </row>
    <row r="149" spans="1:8" ht="19.5">
      <c r="A149" s="389" t="s">
        <v>147</v>
      </c>
      <c r="B149" s="274"/>
      <c r="C149" s="274"/>
      <c r="D149" s="277">
        <v>0</v>
      </c>
      <c r="E149" s="276">
        <v>0</v>
      </c>
      <c r="F149" s="274">
        <f>F146*F138</f>
        <v>1944</v>
      </c>
      <c r="G149" s="275">
        <f>G146*G138</f>
        <v>194.39999999999998</v>
      </c>
      <c r="H149" s="269">
        <v>0</v>
      </c>
    </row>
    <row r="150" spans="1:8" ht="15.75">
      <c r="A150" s="389" t="str">
        <f>A142</f>
        <v>Other substance (1)</v>
      </c>
      <c r="B150" s="274">
        <f>B146*B142</f>
        <v>0</v>
      </c>
      <c r="C150" s="274"/>
      <c r="D150" s="277">
        <f>D146*D142</f>
        <v>0</v>
      </c>
      <c r="E150" s="276">
        <v>0</v>
      </c>
      <c r="F150" s="274">
        <f>F146*F142</f>
        <v>0</v>
      </c>
      <c r="G150" s="275">
        <f>G146*G142</f>
        <v>0</v>
      </c>
      <c r="H150" s="269">
        <v>0</v>
      </c>
    </row>
    <row r="151" spans="1:8" ht="15.75">
      <c r="A151" s="389" t="str">
        <f>A143</f>
        <v>Other substance (2)</v>
      </c>
      <c r="B151" s="274">
        <f>B146*B143</f>
        <v>0</v>
      </c>
      <c r="C151" s="274"/>
      <c r="D151" s="277">
        <f>D146*D143</f>
        <v>0</v>
      </c>
      <c r="E151" s="276">
        <v>0</v>
      </c>
      <c r="F151" s="274">
        <f>F146*F143</f>
        <v>0</v>
      </c>
      <c r="G151" s="275">
        <f>G146*G143</f>
        <v>0</v>
      </c>
      <c r="H151" s="269">
        <v>0</v>
      </c>
    </row>
    <row r="152" spans="1:8" ht="15.75">
      <c r="A152" s="363" t="s">
        <v>100</v>
      </c>
      <c r="B152" s="278"/>
      <c r="C152" s="278"/>
      <c r="D152" s="390">
        <v>0</v>
      </c>
      <c r="E152" s="279">
        <v>0</v>
      </c>
      <c r="F152" s="278">
        <f>F146*F139</f>
        <v>1080</v>
      </c>
      <c r="G152" s="391">
        <f>G146*G139</f>
        <v>108</v>
      </c>
      <c r="H152" s="282">
        <v>0</v>
      </c>
    </row>
    <row r="153" spans="1:7" ht="15">
      <c r="A153" s="302"/>
      <c r="B153" s="237"/>
      <c r="C153" s="237"/>
      <c r="D153" s="237"/>
      <c r="E153" s="237"/>
      <c r="F153" s="237"/>
      <c r="G153" s="237"/>
    </row>
    <row r="154" spans="1:7" ht="15">
      <c r="A154" s="303" t="s">
        <v>90</v>
      </c>
      <c r="B154" s="304"/>
      <c r="C154" s="305"/>
      <c r="D154" s="305"/>
      <c r="E154" s="255"/>
      <c r="F154" s="237"/>
      <c r="G154" s="237"/>
    </row>
    <row r="155" spans="1:7" ht="15">
      <c r="A155" s="306" t="s">
        <v>91</v>
      </c>
      <c r="B155" s="307" t="s">
        <v>92</v>
      </c>
      <c r="C155" s="307"/>
      <c r="D155" s="307" t="s">
        <v>94</v>
      </c>
      <c r="E155" s="255" t="s">
        <v>93</v>
      </c>
      <c r="F155" s="237">
        <v>20</v>
      </c>
      <c r="G155" s="237"/>
    </row>
    <row r="156" spans="1:7" ht="15">
      <c r="A156" s="306" t="s">
        <v>16</v>
      </c>
      <c r="B156" s="308">
        <f>B147+D147</f>
        <v>729.6</v>
      </c>
      <c r="C156" s="308"/>
      <c r="D156" s="308">
        <f aca="true" t="shared" si="3" ref="D156:D161">B156*$F$155</f>
        <v>14592</v>
      </c>
      <c r="E156" s="255"/>
      <c r="F156" s="237"/>
      <c r="G156" s="237"/>
    </row>
    <row r="157" spans="1:7" ht="15">
      <c r="A157" s="309" t="s">
        <v>29</v>
      </c>
      <c r="B157" s="308">
        <f>B148+D148+F148+G148</f>
        <v>834.4</v>
      </c>
      <c r="C157" s="308"/>
      <c r="D157" s="308">
        <f t="shared" si="3"/>
        <v>16688</v>
      </c>
      <c r="E157" s="255"/>
      <c r="F157" s="237"/>
      <c r="G157" s="237"/>
    </row>
    <row r="158" spans="1:7" ht="19.5">
      <c r="A158" s="303" t="s">
        <v>143</v>
      </c>
      <c r="B158" s="308">
        <f>F149+G149</f>
        <v>2138.4</v>
      </c>
      <c r="C158" s="308"/>
      <c r="D158" s="308">
        <f t="shared" si="3"/>
        <v>42768</v>
      </c>
      <c r="E158" s="255"/>
      <c r="F158" s="237"/>
      <c r="G158" s="237"/>
    </row>
    <row r="159" spans="1:7" ht="15">
      <c r="A159" s="303" t="str">
        <f>A150</f>
        <v>Other substance (1)</v>
      </c>
      <c r="B159" s="308">
        <f>B150+D150+F150+G150</f>
        <v>0</v>
      </c>
      <c r="C159" s="308"/>
      <c r="D159" s="308">
        <f t="shared" si="3"/>
        <v>0</v>
      </c>
      <c r="E159" s="255"/>
      <c r="F159" s="237"/>
      <c r="G159" s="237"/>
    </row>
    <row r="160" spans="1:7" ht="15">
      <c r="A160" s="303" t="str">
        <f>A151</f>
        <v>Other substance (2)</v>
      </c>
      <c r="B160" s="308">
        <f>B151+D151+F151+G151</f>
        <v>0</v>
      </c>
      <c r="C160" s="308"/>
      <c r="D160" s="308">
        <f t="shared" si="3"/>
        <v>0</v>
      </c>
      <c r="E160" s="255"/>
      <c r="F160" s="237"/>
      <c r="G160" s="237"/>
    </row>
    <row r="161" spans="1:7" ht="15">
      <c r="A161" s="392" t="s">
        <v>96</v>
      </c>
      <c r="B161" s="311">
        <f>F152+G152</f>
        <v>1188</v>
      </c>
      <c r="C161" s="311"/>
      <c r="D161" s="310">
        <f t="shared" si="3"/>
        <v>23760</v>
      </c>
      <c r="E161" s="255"/>
      <c r="F161" s="237"/>
      <c r="G161" s="237"/>
    </row>
    <row r="162" spans="1:7" ht="15">
      <c r="A162" s="369" t="s">
        <v>15</v>
      </c>
      <c r="B162" s="369" t="s">
        <v>15</v>
      </c>
      <c r="C162" s="369"/>
      <c r="D162" s="369" t="s">
        <v>15</v>
      </c>
      <c r="E162" s="271"/>
      <c r="F162" s="237"/>
      <c r="G162" s="237"/>
    </row>
    <row r="163" spans="1:7" ht="15.75" thickBot="1">
      <c r="A163" s="271" t="s">
        <v>15</v>
      </c>
      <c r="B163" s="271" t="s">
        <v>15</v>
      </c>
      <c r="C163" s="271"/>
      <c r="D163" s="271" t="s">
        <v>15</v>
      </c>
      <c r="E163" s="271"/>
      <c r="F163" s="237"/>
      <c r="G163" s="237"/>
    </row>
    <row r="164" spans="1:8" ht="18.75" customHeight="1" hidden="1">
      <c r="A164" s="413" t="s">
        <v>51</v>
      </c>
      <c r="B164" s="413"/>
      <c r="C164" s="413"/>
      <c r="D164" s="413"/>
      <c r="E164" s="413"/>
      <c r="F164" s="413"/>
      <c r="G164" s="413"/>
      <c r="H164" s="413"/>
    </row>
    <row r="165" spans="1:8" ht="18.75" customHeight="1" hidden="1">
      <c r="A165" s="413" t="s">
        <v>52</v>
      </c>
      <c r="B165" s="413"/>
      <c r="C165" s="413"/>
      <c r="D165" s="413"/>
      <c r="E165" s="413"/>
      <c r="F165" s="413"/>
      <c r="G165" s="413"/>
      <c r="H165" s="413"/>
    </row>
    <row r="166" spans="1:8" ht="33" customHeight="1" hidden="1">
      <c r="A166" s="413" t="s">
        <v>130</v>
      </c>
      <c r="B166" s="413"/>
      <c r="C166" s="413"/>
      <c r="D166" s="413"/>
      <c r="E166" s="413"/>
      <c r="F166" s="413"/>
      <c r="G166" s="413"/>
      <c r="H166" s="413"/>
    </row>
    <row r="167" ht="15" hidden="1"/>
    <row r="168" spans="1:2" ht="18" hidden="1">
      <c r="A168" s="226" t="s">
        <v>53</v>
      </c>
      <c r="B168" s="226" t="s">
        <v>131</v>
      </c>
    </row>
    <row r="169" ht="15" hidden="1"/>
    <row r="170" ht="15.75" hidden="1" thickBot="1"/>
    <row r="171" spans="1:4" ht="31.5" hidden="1" thickBot="1">
      <c r="A171" s="312" t="s">
        <v>153</v>
      </c>
      <c r="B171" s="313" t="s">
        <v>152</v>
      </c>
      <c r="C171" s="313"/>
      <c r="D171" s="313" t="s">
        <v>154</v>
      </c>
    </row>
    <row r="172" spans="1:4" ht="16.5" hidden="1" thickBot="1" thickTop="1">
      <c r="A172" s="314">
        <v>2</v>
      </c>
      <c r="B172" s="315">
        <v>100</v>
      </c>
      <c r="C172" s="315"/>
      <c r="D172" s="315" t="s">
        <v>54</v>
      </c>
    </row>
    <row r="173" spans="1:4" ht="15.75" hidden="1" thickBot="1">
      <c r="A173" s="314">
        <v>2</v>
      </c>
      <c r="B173" s="315">
        <v>1000</v>
      </c>
      <c r="C173" s="315"/>
      <c r="D173" s="315" t="s">
        <v>55</v>
      </c>
    </row>
    <row r="174" spans="1:4" ht="15.75" hidden="1" thickBot="1">
      <c r="A174" s="314">
        <v>3</v>
      </c>
      <c r="B174" s="315">
        <v>100</v>
      </c>
      <c r="C174" s="315"/>
      <c r="D174" s="315" t="s">
        <v>56</v>
      </c>
    </row>
    <row r="175" spans="1:4" ht="15.75" hidden="1" thickBot="1">
      <c r="A175" s="314">
        <v>3</v>
      </c>
      <c r="B175" s="315">
        <v>1000</v>
      </c>
      <c r="C175" s="315"/>
      <c r="D175" s="315" t="s">
        <v>54</v>
      </c>
    </row>
    <row r="176" spans="1:4" ht="15.75" hidden="1" thickBot="1">
      <c r="A176" s="314">
        <v>4</v>
      </c>
      <c r="B176" s="315">
        <v>100</v>
      </c>
      <c r="C176" s="315"/>
      <c r="D176" s="315" t="s">
        <v>57</v>
      </c>
    </row>
    <row r="177" spans="1:4" ht="15.75" hidden="1" thickBot="1">
      <c r="A177" s="314">
        <v>4</v>
      </c>
      <c r="B177" s="315">
        <v>1000</v>
      </c>
      <c r="C177" s="315"/>
      <c r="D177" s="315" t="s">
        <v>58</v>
      </c>
    </row>
    <row r="178" ht="15.75" hidden="1" thickBot="1"/>
    <row r="179" spans="1:8" ht="16.5" customHeight="1" hidden="1" thickBot="1">
      <c r="A179" s="316" t="s">
        <v>59</v>
      </c>
      <c r="B179" s="405" t="s">
        <v>135</v>
      </c>
      <c r="C179" s="406"/>
      <c r="D179" s="406"/>
      <c r="E179" s="406"/>
      <c r="F179" s="406"/>
      <c r="G179" s="406"/>
      <c r="H179" s="407"/>
    </row>
    <row r="180" spans="1:8" ht="18.75" hidden="1" thickBot="1">
      <c r="A180" s="317" t="s">
        <v>136</v>
      </c>
      <c r="B180" s="405" t="s">
        <v>137</v>
      </c>
      <c r="C180" s="406"/>
      <c r="D180" s="407"/>
      <c r="E180" s="405" t="s">
        <v>138</v>
      </c>
      <c r="F180" s="407"/>
      <c r="G180" s="405" t="s">
        <v>139</v>
      </c>
      <c r="H180" s="407"/>
    </row>
    <row r="181" spans="1:8" ht="15.75" hidden="1" thickBot="1">
      <c r="A181" s="318"/>
      <c r="B181" s="319" t="s">
        <v>60</v>
      </c>
      <c r="C181" s="319"/>
      <c r="D181" s="319" t="s">
        <v>61</v>
      </c>
      <c r="E181" s="319" t="s">
        <v>60</v>
      </c>
      <c r="F181" s="319" t="s">
        <v>61</v>
      </c>
      <c r="G181" s="319" t="s">
        <v>60</v>
      </c>
      <c r="H181" s="319" t="s">
        <v>61</v>
      </c>
    </row>
    <row r="182" spans="1:8" ht="16.5" hidden="1" thickBot="1" thickTop="1">
      <c r="A182" s="314" t="s">
        <v>62</v>
      </c>
      <c r="B182" s="315">
        <v>10</v>
      </c>
      <c r="C182" s="315"/>
      <c r="D182" s="315">
        <v>31.62</v>
      </c>
      <c r="E182" s="315">
        <v>4.64</v>
      </c>
      <c r="F182" s="315">
        <v>10</v>
      </c>
      <c r="G182" s="315">
        <v>3.16</v>
      </c>
      <c r="H182" s="315">
        <v>5.62</v>
      </c>
    </row>
    <row r="183" spans="1:8" ht="15.75" hidden="1" thickBot="1">
      <c r="A183" s="314" t="s">
        <v>63</v>
      </c>
      <c r="B183" s="315">
        <v>20</v>
      </c>
      <c r="C183" s="315"/>
      <c r="D183" s="315">
        <v>63.25</v>
      </c>
      <c r="E183" s="315">
        <v>9.28</v>
      </c>
      <c r="F183" s="315">
        <v>20</v>
      </c>
      <c r="G183" s="315">
        <v>6.32</v>
      </c>
      <c r="H183" s="315">
        <v>11.25</v>
      </c>
    </row>
    <row r="184" spans="1:8" ht="15.75" hidden="1" thickBot="1">
      <c r="A184" s="314" t="s">
        <v>64</v>
      </c>
      <c r="B184" s="315">
        <v>30</v>
      </c>
      <c r="C184" s="315"/>
      <c r="D184" s="315">
        <v>94.87</v>
      </c>
      <c r="E184" s="315">
        <v>13.92</v>
      </c>
      <c r="F184" s="315">
        <v>30</v>
      </c>
      <c r="G184" s="315">
        <v>9.49</v>
      </c>
      <c r="H184" s="315">
        <v>16.87</v>
      </c>
    </row>
    <row r="185" spans="1:8" ht="15.75" hidden="1" thickBot="1">
      <c r="A185" s="314">
        <v>4</v>
      </c>
      <c r="B185" s="315">
        <v>40</v>
      </c>
      <c r="C185" s="315"/>
      <c r="D185" s="315">
        <v>126.49</v>
      </c>
      <c r="E185" s="315">
        <v>18.57</v>
      </c>
      <c r="F185" s="315">
        <v>40</v>
      </c>
      <c r="G185" s="315">
        <v>12.65</v>
      </c>
      <c r="H185" s="315">
        <v>22.49</v>
      </c>
    </row>
    <row r="186" spans="1:8" ht="15.75" hidden="1" thickBot="1">
      <c r="A186" s="314">
        <v>5</v>
      </c>
      <c r="B186" s="315">
        <v>50</v>
      </c>
      <c r="C186" s="315"/>
      <c r="D186" s="315">
        <v>158.11</v>
      </c>
      <c r="E186" s="315">
        <v>23.21</v>
      </c>
      <c r="F186" s="315">
        <v>50</v>
      </c>
      <c r="G186" s="315">
        <v>15.81</v>
      </c>
      <c r="H186" s="315">
        <v>28.12</v>
      </c>
    </row>
    <row r="187" spans="1:8" ht="15.75" hidden="1" thickBot="1">
      <c r="A187" s="314">
        <v>6</v>
      </c>
      <c r="B187" s="315">
        <v>60</v>
      </c>
      <c r="C187" s="315"/>
      <c r="D187" s="315">
        <v>189.74</v>
      </c>
      <c r="E187" s="315">
        <v>27.85</v>
      </c>
      <c r="F187" s="315">
        <v>60</v>
      </c>
      <c r="G187" s="315">
        <v>18.97</v>
      </c>
      <c r="H187" s="315">
        <v>33.74</v>
      </c>
    </row>
    <row r="188" spans="1:8" ht="15.75" hidden="1" thickBot="1">
      <c r="A188" s="314">
        <v>7</v>
      </c>
      <c r="B188" s="315">
        <v>70</v>
      </c>
      <c r="C188" s="315"/>
      <c r="D188" s="315">
        <v>221.36</v>
      </c>
      <c r="E188" s="315">
        <v>32.49</v>
      </c>
      <c r="F188" s="315">
        <v>70</v>
      </c>
      <c r="G188" s="315">
        <v>22.14</v>
      </c>
      <c r="H188" s="315">
        <v>39.36</v>
      </c>
    </row>
    <row r="189" spans="1:8" ht="15.75" hidden="1" thickBot="1">
      <c r="A189" s="314">
        <v>8</v>
      </c>
      <c r="B189" s="315">
        <v>80</v>
      </c>
      <c r="C189" s="315"/>
      <c r="D189" s="315">
        <v>252.98</v>
      </c>
      <c r="E189" s="315">
        <v>37.13</v>
      </c>
      <c r="F189" s="315">
        <v>80</v>
      </c>
      <c r="G189" s="315">
        <v>25.3</v>
      </c>
      <c r="H189" s="315">
        <v>44.99</v>
      </c>
    </row>
    <row r="190" spans="1:8" ht="15.75" hidden="1" thickBot="1">
      <c r="A190" s="314">
        <v>9</v>
      </c>
      <c r="B190" s="315">
        <v>90</v>
      </c>
      <c r="C190" s="315"/>
      <c r="D190" s="315">
        <v>284.6</v>
      </c>
      <c r="E190" s="315">
        <v>41.77</v>
      </c>
      <c r="F190" s="315">
        <v>90</v>
      </c>
      <c r="G190" s="315">
        <v>28.46</v>
      </c>
      <c r="H190" s="315">
        <v>50.61</v>
      </c>
    </row>
    <row r="191" spans="1:8" ht="15.75" hidden="1" thickBot="1">
      <c r="A191" s="314">
        <v>10</v>
      </c>
      <c r="B191" s="315">
        <v>100</v>
      </c>
      <c r="C191" s="315"/>
      <c r="D191" s="315">
        <v>316.23</v>
      </c>
      <c r="E191" s="315">
        <v>46.42</v>
      </c>
      <c r="F191" s="315">
        <v>100</v>
      </c>
      <c r="G191" s="315">
        <v>31.62</v>
      </c>
      <c r="H191" s="315">
        <v>56.23</v>
      </c>
    </row>
    <row r="192" ht="15" hidden="1"/>
    <row r="193" spans="1:8" ht="36" customHeight="1" hidden="1">
      <c r="A193" s="413" t="s">
        <v>140</v>
      </c>
      <c r="B193" s="413"/>
      <c r="C193" s="413"/>
      <c r="D193" s="413"/>
      <c r="E193" s="413"/>
      <c r="F193" s="413"/>
      <c r="G193" s="413"/>
      <c r="H193" s="413"/>
    </row>
    <row r="194" ht="15" hidden="1"/>
    <row r="195" spans="2:4" ht="30.75" customHeight="1" hidden="1">
      <c r="B195" s="414" t="s">
        <v>141</v>
      </c>
      <c r="C195" s="414"/>
      <c r="D195" s="414"/>
    </row>
    <row r="196" ht="15" hidden="1"/>
    <row r="197" spans="1:3" ht="15.75" hidden="1">
      <c r="A197" s="320" t="s">
        <v>65</v>
      </c>
      <c r="B197" s="320" t="s">
        <v>66</v>
      </c>
      <c r="C197" s="320"/>
    </row>
    <row r="198" ht="15.75" hidden="1">
      <c r="D198" s="320">
        <v>1000</v>
      </c>
    </row>
    <row r="199" ht="69.75" customHeight="1" thickBot="1">
      <c r="A199" s="321" t="s">
        <v>156</v>
      </c>
    </row>
    <row r="200" spans="1:9" ht="63.75" customHeight="1" thickBot="1">
      <c r="A200" s="322" t="s">
        <v>110</v>
      </c>
      <c r="B200" s="323" t="s">
        <v>111</v>
      </c>
      <c r="C200" s="323"/>
      <c r="D200" s="323" t="s">
        <v>155</v>
      </c>
      <c r="E200" s="323" t="s">
        <v>113</v>
      </c>
      <c r="F200" s="323" t="s">
        <v>114</v>
      </c>
      <c r="G200" s="323" t="s">
        <v>115</v>
      </c>
      <c r="H200" s="323" t="s">
        <v>116</v>
      </c>
      <c r="I200" s="324" t="s">
        <v>117</v>
      </c>
    </row>
    <row r="201" spans="1:10" ht="15.75">
      <c r="A201" s="306" t="s">
        <v>16</v>
      </c>
      <c r="B201" s="326">
        <f aca="true" t="shared" si="4" ref="B201:B206">D156</f>
        <v>14592</v>
      </c>
      <c r="C201" s="326"/>
      <c r="D201" s="327">
        <f>F11</f>
        <v>0.01</v>
      </c>
      <c r="E201" s="327">
        <f>F19</f>
        <v>0.01</v>
      </c>
      <c r="F201" s="327">
        <f>B6</f>
        <v>1000000</v>
      </c>
      <c r="G201" s="328">
        <f aca="true" t="shared" si="5" ref="G201:G206">(B201*(1-D201)*(1-E201))/(F201*1000)</f>
        <v>1.4301619199999999E-05</v>
      </c>
      <c r="H201" s="327">
        <f>G27</f>
        <v>0.1</v>
      </c>
      <c r="I201" s="329">
        <f aca="true" t="shared" si="6" ref="I201:I206">G201/H201</f>
        <v>0.00014301619199999998</v>
      </c>
      <c r="J201" s="393"/>
    </row>
    <row r="202" spans="1:10" ht="15.75">
      <c r="A202" s="309" t="s">
        <v>29</v>
      </c>
      <c r="B202" s="331">
        <f t="shared" si="4"/>
        <v>16688</v>
      </c>
      <c r="C202" s="331"/>
      <c r="D202" s="332">
        <f>F12</f>
        <v>0.4</v>
      </c>
      <c r="E202" s="332">
        <f>F20</f>
        <v>0.6</v>
      </c>
      <c r="F202" s="332">
        <f>B6</f>
        <v>1000000</v>
      </c>
      <c r="G202" s="333">
        <f t="shared" si="5"/>
        <v>4.00512E-06</v>
      </c>
      <c r="H202" s="332">
        <f>G28</f>
        <v>0.05</v>
      </c>
      <c r="I202" s="329">
        <f t="shared" si="6"/>
        <v>8.010239999999999E-05</v>
      </c>
      <c r="J202" s="393"/>
    </row>
    <row r="203" spans="1:10" ht="19.5">
      <c r="A203" s="303" t="s">
        <v>143</v>
      </c>
      <c r="B203" s="331">
        <f t="shared" si="4"/>
        <v>42768</v>
      </c>
      <c r="C203" s="331"/>
      <c r="D203" s="332">
        <f>F13</f>
        <v>0.99</v>
      </c>
      <c r="E203" s="332">
        <f>F21</f>
        <v>0.8</v>
      </c>
      <c r="F203" s="332">
        <f>B6</f>
        <v>1000000</v>
      </c>
      <c r="G203" s="333">
        <f t="shared" si="5"/>
        <v>8.553600000000006E-08</v>
      </c>
      <c r="H203" s="332">
        <f>G29</f>
        <v>0.03</v>
      </c>
      <c r="I203" s="329">
        <f t="shared" si="6"/>
        <v>2.851200000000002E-06</v>
      </c>
      <c r="J203" s="393"/>
    </row>
    <row r="204" spans="1:10" ht="15.75">
      <c r="A204" s="303" t="str">
        <f>A13</f>
        <v>Other substance (1)</v>
      </c>
      <c r="B204" s="331">
        <f t="shared" si="4"/>
        <v>0</v>
      </c>
      <c r="C204" s="331"/>
      <c r="D204" s="332">
        <f>F15</f>
        <v>0</v>
      </c>
      <c r="E204" s="332">
        <f>F23</f>
        <v>0</v>
      </c>
      <c r="F204" s="332">
        <f>B6</f>
        <v>1000000</v>
      </c>
      <c r="G204" s="333">
        <f t="shared" si="5"/>
        <v>0</v>
      </c>
      <c r="H204" s="332">
        <f>G31</f>
        <v>0</v>
      </c>
      <c r="I204" s="329" t="e">
        <f t="shared" si="6"/>
        <v>#DIV/0!</v>
      </c>
      <c r="J204" s="393"/>
    </row>
    <row r="205" spans="1:10" ht="15.75">
      <c r="A205" s="303" t="str">
        <f>A14</f>
        <v>Other substance (2)</v>
      </c>
      <c r="B205" s="331">
        <f t="shared" si="4"/>
        <v>0</v>
      </c>
      <c r="C205" s="331"/>
      <c r="D205" s="332">
        <f>F16</f>
        <v>0</v>
      </c>
      <c r="E205" s="332">
        <f>F24</f>
        <v>0</v>
      </c>
      <c r="F205" s="332">
        <f>B6</f>
        <v>1000000</v>
      </c>
      <c r="G205" s="333">
        <f t="shared" si="5"/>
        <v>0</v>
      </c>
      <c r="H205" s="332">
        <f>G32</f>
        <v>0</v>
      </c>
      <c r="I205" s="329" t="e">
        <f t="shared" si="6"/>
        <v>#DIV/0!</v>
      </c>
      <c r="J205" s="393"/>
    </row>
    <row r="206" spans="1:10" ht="15.75">
      <c r="A206" s="392" t="s">
        <v>96</v>
      </c>
      <c r="B206" s="337">
        <f t="shared" si="4"/>
        <v>23760</v>
      </c>
      <c r="C206" s="337"/>
      <c r="D206" s="338">
        <f>F14</f>
        <v>0.99</v>
      </c>
      <c r="E206" s="338">
        <f>F22</f>
        <v>0.1</v>
      </c>
      <c r="F206" s="338">
        <f>B6</f>
        <v>1000000</v>
      </c>
      <c r="G206" s="339">
        <f t="shared" si="5"/>
        <v>2.138400000000002E-07</v>
      </c>
      <c r="H206" s="338">
        <f>G30</f>
        <v>0.004</v>
      </c>
      <c r="I206" s="394">
        <f t="shared" si="6"/>
        <v>5.346000000000005E-05</v>
      </c>
      <c r="J206" s="393"/>
    </row>
    <row r="208" ht="15"/>
    <row r="209" ht="15"/>
  </sheetData>
  <sheetProtection password="E6CD" sheet="1" objects="1" scenarios="1" selectLockedCells="1"/>
  <protectedRanges>
    <protectedRange sqref="C2:C45 B2:B4 B6:B17 B24:B29 B19:B22 B31:B45" name="Inputs"/>
    <protectedRange sqref="B5" name="Inputs_1"/>
  </protectedRanges>
  <mergeCells count="11">
    <mergeCell ref="A193:H193"/>
    <mergeCell ref="G130:G131"/>
    <mergeCell ref="H130:H131"/>
    <mergeCell ref="B195:D195"/>
    <mergeCell ref="A164:H164"/>
    <mergeCell ref="A165:H165"/>
    <mergeCell ref="A166:H166"/>
    <mergeCell ref="B179:H179"/>
    <mergeCell ref="B180:D180"/>
    <mergeCell ref="E180:F180"/>
    <mergeCell ref="G180:H180"/>
  </mergeCells>
  <conditionalFormatting sqref="F27:F32 F47:F48">
    <cfRule type="cellIs" priority="1" dxfId="0" operator="lessThan" stopIfTrue="1">
      <formula>1</formula>
    </cfRule>
    <cfRule type="cellIs" priority="2" dxfId="1" operator="greaterThan" stopIfTrue="1">
      <formula>1</formula>
    </cfRule>
  </conditionalFormatting>
  <dataValidations count="4">
    <dataValidation type="whole" allowBlank="1" showInputMessage="1" showErrorMessage="1" promptTitle="Number of rinsing stages" prompt="Please insert the number of rinsing stages 2 - 4." errorTitle="Rinsing stages" error="Only whole numbers 2 - 4 are allowed." sqref="E131">
      <formula1>2</formula1>
      <formula2>4</formula2>
    </dataValidation>
    <dataValidation type="whole" allowBlank="1" showInputMessage="1" showErrorMessage="1" promptTitle="Number of rinsing stages" prompt="Pleae insert a number of rinsing stages 2 - 4." errorTitle="Rinsing stages" error="Only whole numbers 2 - 4 are allowed." sqref="H130:H131">
      <formula1>2</formula1>
      <formula2>4</formula2>
    </dataValidation>
    <dataValidation type="list" showInputMessage="1" showErrorMessage="1" promptTitle="number of rinsing stages" sqref="C21:C22 B20:B21 C34 B9:C10">
      <formula1>$B$96:$B$98</formula1>
    </dataValidation>
    <dataValidation type="list" allowBlank="1" showInputMessage="1" showErrorMessage="1" promptTitle="Number of rinsing stages" sqref="C33">
      <formula1>$B$96:$B$98</formula1>
    </dataValidation>
  </dataValidations>
  <printOptions/>
  <pageMargins left="0.75" right="0.75" top="0.84" bottom="1" header="0.4921259845" footer="0.4921259845"/>
  <pageSetup fitToHeight="3" horizontalDpi="600" verticalDpi="600" orientation="landscape" paperSize="9" scale="52" r:id="rId5"/>
  <rowBreaks count="2" manualBreakCount="2">
    <brk id="121" max="255" man="1"/>
    <brk id="177" max="255" man="1"/>
  </rowBreaks>
  <drawing r:id="rId4"/>
  <legacyDrawing r:id="rId3"/>
  <oleObjects>
    <oleObject progId="Equation.3" shapeId="21174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Chemetall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ECCA-Chemetall Pre-treatment emissions estimator</dc:title>
  <dc:subject/>
  <dc:creator>g7bsft</dc:creator>
  <cp:keywords/>
  <dc:description/>
  <cp:lastModifiedBy>Marcus Schinzel</cp:lastModifiedBy>
  <cp:lastPrinted>2010-02-19T14:05:42Z</cp:lastPrinted>
  <dcterms:created xsi:type="dcterms:W3CDTF">2004-04-30T08:44:21Z</dcterms:created>
  <dcterms:modified xsi:type="dcterms:W3CDTF">2010-06-28T12:16:03Z</dcterms:modified>
  <cp:category/>
  <cp:version/>
  <cp:contentType/>
  <cp:contentStatus/>
</cp:coreProperties>
</file>